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20" windowWidth="15480" windowHeight="9810"/>
  </bookViews>
  <sheets>
    <sheet name="Profit and Loss" sheetId="10" r:id="rId1"/>
  </sheets>
  <definedNames>
    <definedName name="_xlnm.Print_Area" localSheetId="0">'Profit and Loss'!$A$1:$Q$65</definedName>
  </definedNames>
  <calcPr calcId="145621"/>
</workbook>
</file>

<file path=xl/calcChain.xml><?xml version="1.0" encoding="utf-8"?>
<calcChain xmlns="http://schemas.openxmlformats.org/spreadsheetml/2006/main">
  <c r="C78" i="10" l="1"/>
  <c r="N39" i="10" l="1"/>
  <c r="M39" i="10"/>
  <c r="L39" i="10"/>
  <c r="K39" i="10"/>
  <c r="J39" i="10"/>
  <c r="I39" i="10"/>
  <c r="H39" i="10"/>
  <c r="G39" i="10"/>
  <c r="F39" i="10"/>
  <c r="E39" i="10"/>
  <c r="D39" i="10"/>
  <c r="C39" i="10"/>
  <c r="O77" i="10"/>
  <c r="N16" i="10" l="1"/>
  <c r="M16" i="10"/>
  <c r="L16" i="10"/>
  <c r="K16" i="10"/>
  <c r="J16" i="10"/>
  <c r="I16" i="10"/>
  <c r="H16" i="10"/>
  <c r="G16" i="10"/>
  <c r="F16" i="10"/>
  <c r="E16" i="10"/>
  <c r="D16" i="10"/>
  <c r="C16" i="10"/>
  <c r="N8" i="10"/>
  <c r="M8" i="10"/>
  <c r="L8" i="10"/>
  <c r="K8" i="10"/>
  <c r="J8" i="10"/>
  <c r="I8" i="10"/>
  <c r="H8" i="10"/>
  <c r="G8" i="10"/>
  <c r="G27" i="10" s="1"/>
  <c r="F8" i="10"/>
  <c r="F27" i="10" s="1"/>
  <c r="E8" i="10"/>
  <c r="D8" i="10"/>
  <c r="D27" i="10" s="1"/>
  <c r="C8" i="10"/>
  <c r="C27" i="10" s="1"/>
  <c r="N27" i="10"/>
  <c r="M27" i="10"/>
  <c r="L27" i="10"/>
  <c r="K27" i="10"/>
  <c r="J27" i="10"/>
  <c r="I27" i="10"/>
  <c r="H27" i="10"/>
  <c r="E27" i="10"/>
  <c r="N26" i="10"/>
  <c r="M26" i="10"/>
  <c r="L26" i="10"/>
  <c r="K26" i="10"/>
  <c r="J26" i="10"/>
  <c r="I26" i="10"/>
  <c r="H26" i="10"/>
  <c r="G26" i="10"/>
  <c r="F26" i="10"/>
  <c r="E26" i="10"/>
  <c r="D26" i="10"/>
  <c r="N25" i="10"/>
  <c r="M25" i="10"/>
  <c r="L25" i="10"/>
  <c r="K25" i="10"/>
  <c r="J25" i="10"/>
  <c r="I25" i="10"/>
  <c r="H25" i="10"/>
  <c r="G25" i="10"/>
  <c r="F25" i="10"/>
  <c r="E25" i="10"/>
  <c r="D25" i="10"/>
  <c r="C26" i="10"/>
  <c r="C25" i="10"/>
  <c r="Q37" i="10" l="1"/>
  <c r="O37" i="10"/>
  <c r="Q60" i="10"/>
  <c r="O60" i="10"/>
  <c r="Q59" i="10"/>
  <c r="O59" i="10"/>
  <c r="Q58" i="10"/>
  <c r="O58" i="10"/>
  <c r="Q57" i="10"/>
  <c r="O57" i="10"/>
  <c r="Q56" i="10"/>
  <c r="O56" i="10"/>
  <c r="Q55" i="10"/>
  <c r="O55" i="10"/>
  <c r="Q54" i="10"/>
  <c r="O54" i="10"/>
  <c r="Q53" i="10"/>
  <c r="O53" i="10"/>
  <c r="Q52" i="10"/>
  <c r="O52" i="10"/>
  <c r="Q51" i="10"/>
  <c r="O51" i="10"/>
  <c r="Q50" i="10"/>
  <c r="O50" i="10"/>
  <c r="Q49" i="10"/>
  <c r="O49" i="10"/>
  <c r="Q48" i="10"/>
  <c r="O48" i="10"/>
  <c r="Q46" i="10"/>
  <c r="O46" i="10"/>
  <c r="Q45" i="10"/>
  <c r="O45" i="10"/>
  <c r="Q44" i="10"/>
  <c r="O44" i="10"/>
  <c r="Q43" i="10"/>
  <c r="O43" i="10"/>
  <c r="Q39" i="10"/>
  <c r="O39" i="10"/>
  <c r="Q38" i="10"/>
  <c r="O38" i="10"/>
  <c r="Q36" i="10"/>
  <c r="O36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Q33" i="10"/>
  <c r="O33" i="10"/>
  <c r="Q32" i="10"/>
  <c r="O32" i="10"/>
  <c r="Q31" i="10"/>
  <c r="O31" i="10"/>
  <c r="Q30" i="10"/>
  <c r="O30" i="10"/>
  <c r="N28" i="10"/>
  <c r="M28" i="10"/>
  <c r="L28" i="10"/>
  <c r="K28" i="10"/>
  <c r="I28" i="10"/>
  <c r="E28" i="10"/>
  <c r="D28" i="10"/>
  <c r="G28" i="10"/>
  <c r="F28" i="10"/>
  <c r="C28" i="10"/>
  <c r="J28" i="10"/>
  <c r="Q19" i="10"/>
  <c r="O19" i="10"/>
  <c r="N17" i="10"/>
  <c r="M17" i="10"/>
  <c r="L17" i="10"/>
  <c r="K17" i="10"/>
  <c r="J17" i="10"/>
  <c r="I17" i="10"/>
  <c r="H17" i="10"/>
  <c r="G17" i="10"/>
  <c r="F17" i="10"/>
  <c r="D17" i="10"/>
  <c r="C17" i="10"/>
  <c r="Q15" i="10"/>
  <c r="O15" i="10"/>
  <c r="Q12" i="10"/>
  <c r="O12" i="10"/>
  <c r="N9" i="10"/>
  <c r="M9" i="10"/>
  <c r="L9" i="10"/>
  <c r="K9" i="10"/>
  <c r="J9" i="10"/>
  <c r="I9" i="10"/>
  <c r="H9" i="10"/>
  <c r="G9" i="10"/>
  <c r="F9" i="10"/>
  <c r="E9" i="10"/>
  <c r="D9" i="10"/>
  <c r="C9" i="10"/>
  <c r="Q8" i="10"/>
  <c r="O8" i="10"/>
  <c r="Q7" i="10"/>
  <c r="O7" i="10"/>
  <c r="Q6" i="10"/>
  <c r="O6" i="10"/>
  <c r="C73" i="10" l="1"/>
  <c r="D73" i="10"/>
  <c r="L73" i="10"/>
  <c r="E73" i="10"/>
  <c r="I73" i="10"/>
  <c r="N73" i="10"/>
  <c r="M73" i="10"/>
  <c r="G73" i="10"/>
  <c r="K73" i="10"/>
  <c r="Q47" i="10"/>
  <c r="F62" i="10"/>
  <c r="F73" i="10"/>
  <c r="J62" i="10"/>
  <c r="J73" i="10"/>
  <c r="I20" i="10"/>
  <c r="K62" i="10"/>
  <c r="L62" i="10"/>
  <c r="E62" i="10"/>
  <c r="M62" i="10"/>
  <c r="E17" i="10"/>
  <c r="M20" i="10"/>
  <c r="D62" i="10"/>
  <c r="C20" i="10"/>
  <c r="G20" i="10"/>
  <c r="K20" i="10"/>
  <c r="Q26" i="10"/>
  <c r="H20" i="10"/>
  <c r="L20" i="10"/>
  <c r="Q25" i="10"/>
  <c r="D20" i="10"/>
  <c r="O26" i="10"/>
  <c r="N62" i="10"/>
  <c r="Q34" i="10"/>
  <c r="O47" i="10"/>
  <c r="I62" i="10"/>
  <c r="F20" i="10"/>
  <c r="J20" i="10"/>
  <c r="N20" i="10"/>
  <c r="G62" i="10"/>
  <c r="O9" i="10"/>
  <c r="Q9" i="10"/>
  <c r="O16" i="10"/>
  <c r="Q16" i="10"/>
  <c r="O25" i="10"/>
  <c r="Q27" i="10"/>
  <c r="O27" i="10"/>
  <c r="H28" i="10"/>
  <c r="C62" i="10"/>
  <c r="O34" i="10"/>
  <c r="J75" i="10" l="1"/>
  <c r="J76" i="10"/>
  <c r="H75" i="10"/>
  <c r="H76" i="10"/>
  <c r="K75" i="10"/>
  <c r="K76" i="10"/>
  <c r="C74" i="10"/>
  <c r="C76" i="10"/>
  <c r="M75" i="10"/>
  <c r="M76" i="10"/>
  <c r="I75" i="10"/>
  <c r="I76" i="10"/>
  <c r="N75" i="10"/>
  <c r="N76" i="10"/>
  <c r="F75" i="10"/>
  <c r="F76" i="10"/>
  <c r="D75" i="10"/>
  <c r="D76" i="10"/>
  <c r="L75" i="10"/>
  <c r="L76" i="10"/>
  <c r="G75" i="10"/>
  <c r="G76" i="10"/>
  <c r="J74" i="10"/>
  <c r="I74" i="10"/>
  <c r="D74" i="10"/>
  <c r="N74" i="10"/>
  <c r="H74" i="10"/>
  <c r="E20" i="10"/>
  <c r="F74" i="10"/>
  <c r="K74" i="10"/>
  <c r="C75" i="10"/>
  <c r="M74" i="10"/>
  <c r="L74" i="10"/>
  <c r="G74" i="10"/>
  <c r="O17" i="10"/>
  <c r="Q17" i="10"/>
  <c r="M64" i="10"/>
  <c r="J64" i="10"/>
  <c r="G64" i="10"/>
  <c r="L64" i="10"/>
  <c r="I64" i="10"/>
  <c r="H62" i="10"/>
  <c r="Q62" i="10" s="1"/>
  <c r="H73" i="10"/>
  <c r="Q28" i="10"/>
  <c r="K64" i="10"/>
  <c r="K78" i="10" s="1"/>
  <c r="F64" i="10"/>
  <c r="C22" i="10"/>
  <c r="D22" i="10" s="1"/>
  <c r="D64" i="10"/>
  <c r="D78" i="10" s="1"/>
  <c r="N64" i="10"/>
  <c r="C63" i="10"/>
  <c r="D63" i="10" s="1"/>
  <c r="E63" i="10" s="1"/>
  <c r="F63" i="10" s="1"/>
  <c r="G63" i="10" s="1"/>
  <c r="C64" i="10"/>
  <c r="O28" i="10"/>
  <c r="O73" i="10" s="1"/>
  <c r="O20" i="10" l="1"/>
  <c r="O75" i="10" s="1"/>
  <c r="E76" i="10"/>
  <c r="O76" i="10" s="1"/>
  <c r="P15" i="10"/>
  <c r="J69" i="10"/>
  <c r="J70" i="10" s="1"/>
  <c r="J78" i="10"/>
  <c r="E64" i="10"/>
  <c r="E75" i="10"/>
  <c r="C69" i="10"/>
  <c r="C70" i="10" s="1"/>
  <c r="N69" i="10"/>
  <c r="N70" i="10" s="1"/>
  <c r="N78" i="10"/>
  <c r="E22" i="10"/>
  <c r="F22" i="10" s="1"/>
  <c r="G22" i="10" s="1"/>
  <c r="H22" i="10" s="1"/>
  <c r="I69" i="10"/>
  <c r="I70" i="10" s="1"/>
  <c r="I78" i="10"/>
  <c r="M66" i="10"/>
  <c r="M78" i="10"/>
  <c r="Q20" i="10"/>
  <c r="F69" i="10"/>
  <c r="F70" i="10" s="1"/>
  <c r="F78" i="10"/>
  <c r="L69" i="10"/>
  <c r="L70" i="10" s="1"/>
  <c r="L78" i="10"/>
  <c r="G69" i="10"/>
  <c r="G70" i="10" s="1"/>
  <c r="G78" i="10"/>
  <c r="O74" i="10"/>
  <c r="E74" i="10"/>
  <c r="H64" i="10"/>
  <c r="M69" i="10"/>
  <c r="M70" i="10" s="1"/>
  <c r="J66" i="10"/>
  <c r="G66" i="10"/>
  <c r="P19" i="10"/>
  <c r="O62" i="10"/>
  <c r="K67" i="10"/>
  <c r="P7" i="10"/>
  <c r="P16" i="10"/>
  <c r="N67" i="10"/>
  <c r="P8" i="10"/>
  <c r="P6" i="10"/>
  <c r="I66" i="10"/>
  <c r="L66" i="10"/>
  <c r="H63" i="10"/>
  <c r="I63" i="10" s="1"/>
  <c r="J63" i="10" s="1"/>
  <c r="K63" i="10" s="1"/>
  <c r="L63" i="10" s="1"/>
  <c r="M63" i="10" s="1"/>
  <c r="N63" i="10" s="1"/>
  <c r="D69" i="10"/>
  <c r="D70" i="10" s="1"/>
  <c r="D66" i="10"/>
  <c r="F66" i="10"/>
  <c r="K69" i="10"/>
  <c r="K70" i="10" s="1"/>
  <c r="K66" i="10"/>
  <c r="N66" i="10"/>
  <c r="P12" i="10"/>
  <c r="E67" i="10"/>
  <c r="C66" i="10"/>
  <c r="C65" i="10"/>
  <c r="D65" i="10" s="1"/>
  <c r="P37" i="10" l="1"/>
  <c r="E65" i="10"/>
  <c r="F65" i="10" s="1"/>
  <c r="G65" i="10" s="1"/>
  <c r="H65" i="10" s="1"/>
  <c r="I65" i="10" s="1"/>
  <c r="J65" i="10" s="1"/>
  <c r="K65" i="10" s="1"/>
  <c r="L65" i="10" s="1"/>
  <c r="M65" i="10" s="1"/>
  <c r="N65" i="10" s="1"/>
  <c r="H69" i="10"/>
  <c r="H70" i="10" s="1"/>
  <c r="H78" i="10"/>
  <c r="E78" i="10"/>
  <c r="E69" i="10"/>
  <c r="E70" i="10" s="1"/>
  <c r="E66" i="10"/>
  <c r="H66" i="10"/>
  <c r="H67" i="10"/>
  <c r="O67" i="10" s="1"/>
  <c r="Q64" i="10"/>
  <c r="P26" i="10"/>
  <c r="P27" i="10"/>
  <c r="P49" i="10"/>
  <c r="P56" i="10"/>
  <c r="P32" i="10"/>
  <c r="P38" i="10"/>
  <c r="P59" i="10"/>
  <c r="P33" i="10"/>
  <c r="P45" i="10"/>
  <c r="O64" i="10"/>
  <c r="O78" i="10" s="1"/>
  <c r="P28" i="10"/>
  <c r="P48" i="10"/>
  <c r="P50" i="10"/>
  <c r="P55" i="10"/>
  <c r="P54" i="10"/>
  <c r="P30" i="10"/>
  <c r="P43" i="10"/>
  <c r="P46" i="10"/>
  <c r="P25" i="10"/>
  <c r="P53" i="10"/>
  <c r="P58" i="10"/>
  <c r="P39" i="10"/>
  <c r="P34" i="10"/>
  <c r="P57" i="10"/>
  <c r="P60" i="10"/>
  <c r="P47" i="10"/>
  <c r="P52" i="10"/>
  <c r="P51" i="10"/>
  <c r="P31" i="10"/>
  <c r="P36" i="10"/>
  <c r="P44" i="10"/>
  <c r="R62" i="10"/>
  <c r="R63" i="10" s="1"/>
  <c r="P9" i="10"/>
  <c r="P17" i="10"/>
  <c r="I22" i="10"/>
  <c r="O69" i="10" l="1"/>
  <c r="O70" i="10" s="1"/>
  <c r="P62" i="10"/>
  <c r="P20" i="10"/>
  <c r="J22" i="10"/>
  <c r="K22" i="10" l="1"/>
  <c r="L22" i="10" l="1"/>
  <c r="M22" i="10" l="1"/>
  <c r="N22" i="10" l="1"/>
</calcChain>
</file>

<file path=xl/sharedStrings.xml><?xml version="1.0" encoding="utf-8"?>
<sst xmlns="http://schemas.openxmlformats.org/spreadsheetml/2006/main" count="123" uniqueCount="89">
  <si>
    <r>
      <t>KPE</t>
    </r>
    <r>
      <rPr>
        <b/>
        <i/>
        <sz val="22"/>
        <rFont val="Arial"/>
        <family val="2"/>
      </rPr>
      <t>nterprises</t>
    </r>
  </si>
  <si>
    <t xml:space="preserve">   Source:  "Profit and Loss -- Accrual" reports.</t>
  </si>
  <si>
    <t>Average</t>
  </si>
  <si>
    <t>Item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</si>
  <si>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</si>
  <si>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</si>
  <si>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</si>
  <si>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</si>
  <si>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</si>
  <si>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</si>
  <si>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</si>
  <si>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</si>
  <si>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Septembr</t>
  </si>
  <si>
    <t>October</t>
  </si>
  <si>
    <t>November</t>
  </si>
  <si>
    <t>Decembr</t>
  </si>
  <si>
    <t>Total</t>
  </si>
  <si>
    <t>Percent</t>
  </si>
  <si>
    <t>for Year</t>
  </si>
  <si>
    <t>Revenue</t>
  </si>
  <si>
    <t>Hardware</t>
  </si>
  <si>
    <t>Software</t>
  </si>
  <si>
    <t>Materials</t>
  </si>
  <si>
    <t xml:space="preserve">   Goods Subtotal</t>
  </si>
  <si>
    <t>Managed Services</t>
  </si>
  <si>
    <t>Misc</t>
  </si>
  <si>
    <t>Total Revenue</t>
  </si>
  <si>
    <t>YTD</t>
  </si>
  <si>
    <t>Expenses</t>
  </si>
  <si>
    <t>COG Hardware</t>
  </si>
  <si>
    <t>COG Materials</t>
  </si>
  <si>
    <t>COG Software</t>
  </si>
  <si>
    <t xml:space="preserve">   COGs Subtotal</t>
  </si>
  <si>
    <t>Advertising</t>
  </si>
  <si>
    <t>Write Off</t>
  </si>
  <si>
    <t>Other</t>
  </si>
  <si>
    <t>Total Expenses</t>
  </si>
  <si>
    <t>Operating</t>
  </si>
  <si>
    <t xml:space="preserve"> / month</t>
  </si>
  <si>
    <t>Quarter Profit</t>
  </si>
  <si>
    <t xml:space="preserve">   Hosted services</t>
  </si>
  <si>
    <t>Tech Sup Labor</t>
  </si>
  <si>
    <t>Professional Services</t>
  </si>
  <si>
    <t xml:space="preserve">   SvcCOGs Subtotal</t>
  </si>
  <si>
    <t>Payroll - sales</t>
  </si>
  <si>
    <t>SCOG Svc Hosting</t>
  </si>
  <si>
    <t>Payroll - taxes</t>
  </si>
  <si>
    <t>Bank &amp; CC Fees</t>
  </si>
  <si>
    <t>Projections revised</t>
  </si>
  <si>
    <t xml:space="preserve">   MS Agreements</t>
  </si>
  <si>
    <t>Payroll - Tech</t>
  </si>
  <si>
    <t>Payroll - Admin*</t>
  </si>
  <si>
    <t>EBITDA</t>
  </si>
  <si>
    <t>Due:</t>
  </si>
  <si>
    <t>EBITDA%</t>
  </si>
  <si>
    <t>Goal:</t>
  </si>
  <si>
    <t>Key Metrics</t>
  </si>
  <si>
    <t>Product Margin:</t>
  </si>
  <si>
    <t xml:space="preserve"> % Srvcs to Rev</t>
  </si>
  <si>
    <t>Cost of Sales / Revenue</t>
  </si>
  <si>
    <t>Revenue per FTE</t>
  </si>
  <si>
    <t>Employees (FTE):</t>
  </si>
  <si>
    <t>Net OP per FTE</t>
  </si>
  <si>
    <t>Profit (N.O.P.)</t>
  </si>
  <si>
    <t xml:space="preserve"> = (Goods - COG)/Goods</t>
  </si>
  <si>
    <t xml:space="preserve">   ServicesSubtotal</t>
  </si>
  <si>
    <t>Financials</t>
  </si>
  <si>
    <t>SCOG Svc Spam Filter</t>
  </si>
  <si>
    <t>SCOG Svc Anti-Virus</t>
  </si>
  <si>
    <t>SCOG Rem RMM</t>
  </si>
  <si>
    <t>Computer Services</t>
  </si>
  <si>
    <t>Dues and subs</t>
  </si>
  <si>
    <t>Employee Expenses</t>
  </si>
  <si>
    <t>Employee Medical</t>
  </si>
  <si>
    <t>Equipment</t>
  </si>
  <si>
    <t>Insurance Liability / WC</t>
  </si>
  <si>
    <t>Office Supplies</t>
  </si>
  <si>
    <t>Postage/Ship</t>
  </si>
  <si>
    <t>Professional fees</t>
  </si>
  <si>
    <t>Rent</t>
  </si>
  <si>
    <t>Taxes misc</t>
  </si>
  <si>
    <t>Telephone</t>
  </si>
  <si>
    <t>Training</t>
  </si>
  <si>
    <t>Travel</t>
  </si>
  <si>
    <t>or more</t>
  </si>
  <si>
    <t>or less</t>
  </si>
  <si>
    <t>per month (for larger organizations)</t>
  </si>
  <si>
    <t>Actual</t>
  </si>
  <si>
    <t>Projected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</si>
</sst>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4" formatCode="&quot;$&quot;#,##0"/>
  </numFmts>
  <fonts count="15" x14ac:knownFonts="1">
    <font>
      <sz val="10"/>
      <name val="Arial"/>
    </font>
    <font>
      <b/>
      <i/>
      <sz val="26"/>
      <color indexed="18"/>
      <name val="Arial"/>
      <family val="2"/>
    </font>
    <font>
      <b/>
      <i/>
      <sz val="22"/>
      <name val="Arial"/>
      <family val="2"/>
    </font>
    <font>
      <b/>
      <sz val="16"/>
      <color indexed="12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rgb="FF008000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  <font>
      <sz val="10"/>
      <color rgb="FF00B050"/>
      <name val="Arial"/>
      <family val="2"/>
    </font>
    <font>
      <sz val="10"/>
      <color theme="4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6" fillId="0" borderId="0" xfId="0" applyFont="1"/>
    <xf numFmtId="42" fontId="6" fillId="0" borderId="0" xfId="0" applyNumberFormat="1" applyFont="1"/>
    <xf numFmtId="42" fontId="0" fillId="2" borderId="0" xfId="0" applyNumberFormat="1" applyFill="1"/>
    <xf numFmtId="10" fontId="0" fillId="0" borderId="0" xfId="0" applyNumberFormat="1"/>
    <xf numFmtId="42" fontId="0" fillId="0" borderId="0" xfId="0" applyNumberFormat="1"/>
    <xf numFmtId="0" fontId="6" fillId="4" borderId="0" xfId="0" applyFont="1" applyFill="1"/>
    <xf numFmtId="42" fontId="6" fillId="4" borderId="0" xfId="0" applyNumberFormat="1" applyFont="1" applyFill="1"/>
    <xf numFmtId="10" fontId="6" fillId="4" borderId="0" xfId="0" applyNumberFormat="1" applyFont="1" applyFill="1"/>
    <xf numFmtId="42" fontId="0" fillId="4" borderId="0" xfId="0" applyNumberFormat="1" applyFill="1"/>
    <xf numFmtId="0" fontId="7" fillId="0" borderId="0" xfId="0" applyFont="1"/>
    <xf numFmtId="42" fontId="7" fillId="0" borderId="0" xfId="0" applyNumberFormat="1" applyFont="1"/>
    <xf numFmtId="0" fontId="6" fillId="0" borderId="1" xfId="0" applyFont="1" applyBorder="1"/>
    <xf numFmtId="42" fontId="0" fillId="2" borderId="1" xfId="0" applyNumberFormat="1" applyFill="1" applyBorder="1"/>
    <xf numFmtId="42" fontId="4" fillId="0" borderId="0" xfId="0" applyNumberFormat="1" applyFont="1"/>
    <xf numFmtId="42" fontId="4" fillId="2" borderId="0" xfId="0" applyNumberFormat="1" applyFont="1" applyFill="1"/>
    <xf numFmtId="0" fontId="0" fillId="4" borderId="0" xfId="0" applyFill="1"/>
    <xf numFmtId="0" fontId="0" fillId="0" borderId="0" xfId="0" applyFill="1"/>
    <xf numFmtId="0" fontId="6" fillId="0" borderId="0" xfId="0" applyFont="1" applyFill="1"/>
    <xf numFmtId="42" fontId="6" fillId="0" borderId="0" xfId="0" applyNumberFormat="1" applyFont="1" applyFill="1"/>
    <xf numFmtId="10" fontId="0" fillId="0" borderId="0" xfId="0" applyNumberFormat="1" applyFill="1"/>
    <xf numFmtId="42" fontId="0" fillId="0" borderId="0" xfId="0" applyNumberFormat="1" applyFill="1"/>
    <xf numFmtId="42" fontId="6" fillId="2" borderId="0" xfId="0" applyNumberFormat="1" applyFont="1" applyFill="1"/>
    <xf numFmtId="42" fontId="0" fillId="0" borderId="0" xfId="0" applyNumberFormat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Border="1"/>
    <xf numFmtId="42" fontId="0" fillId="2" borderId="0" xfId="0" applyNumberFormat="1" applyFill="1" applyBorder="1"/>
    <xf numFmtId="10" fontId="0" fillId="0" borderId="0" xfId="0" applyNumberFormat="1" applyBorder="1"/>
    <xf numFmtId="0" fontId="0" fillId="0" borderId="1" xfId="0" applyBorder="1"/>
    <xf numFmtId="42" fontId="0" fillId="0" borderId="1" xfId="0" applyNumberFormat="1" applyBorder="1"/>
    <xf numFmtId="10" fontId="0" fillId="0" borderId="1" xfId="0" applyNumberFormat="1" applyBorder="1"/>
    <xf numFmtId="10" fontId="6" fillId="0" borderId="0" xfId="0" applyNumberFormat="1" applyFont="1"/>
    <xf numFmtId="0" fontId="4" fillId="4" borderId="0" xfId="0" applyFont="1" applyFill="1"/>
    <xf numFmtId="164" fontId="10" fillId="0" borderId="1" xfId="0" applyNumberFormat="1" applyFont="1" applyBorder="1" applyAlignment="1">
      <alignment horizontal="center"/>
    </xf>
    <xf numFmtId="164" fontId="0" fillId="2" borderId="1" xfId="0" applyNumberFormat="1" applyFill="1" applyBorder="1"/>
    <xf numFmtId="0" fontId="11" fillId="0" borderId="0" xfId="0" applyFont="1"/>
    <xf numFmtId="164" fontId="12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5" borderId="0" xfId="0" applyFill="1"/>
    <xf numFmtId="42" fontId="4" fillId="4" borderId="0" xfId="0" applyNumberFormat="1" applyFont="1" applyFill="1"/>
    <xf numFmtId="42" fontId="6" fillId="0" borderId="1" xfId="0" applyNumberFormat="1" applyFont="1" applyFill="1" applyBorder="1"/>
    <xf numFmtId="42" fontId="0" fillId="4" borderId="1" xfId="0" applyNumberFormat="1" applyFill="1" applyBorder="1"/>
    <xf numFmtId="14" fontId="5" fillId="0" borderId="0" xfId="0" applyNumberFormat="1" applyFont="1" applyAlignment="1">
      <alignment horizontal="left"/>
    </xf>
    <xf numFmtId="10" fontId="6" fillId="0" borderId="0" xfId="0" applyNumberFormat="1" applyFont="1" applyFill="1"/>
    <xf numFmtId="0" fontId="6" fillId="6" borderId="0" xfId="0" applyFont="1" applyFill="1"/>
    <xf numFmtId="9" fontId="0" fillId="6" borderId="0" xfId="0" applyNumberFormat="1" applyFill="1"/>
    <xf numFmtId="42" fontId="0" fillId="6" borderId="0" xfId="0" applyNumberFormat="1" applyFill="1"/>
    <xf numFmtId="164" fontId="6" fillId="0" borderId="0" xfId="0" applyNumberFormat="1" applyFont="1"/>
    <xf numFmtId="2" fontId="6" fillId="0" borderId="0" xfId="0" applyNumberFormat="1" applyFont="1" applyFill="1"/>
    <xf numFmtId="164" fontId="13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C5" sqref="C5"/>
    </sheetView>
  </sheetViews>
  <sheetFormatPr defaultRowHeight="12.75" x14ac:dyDescent="0.2"/>
  <cols>
    <col min="1" max="1" width="2.7109375" customWidth="1"/>
    <col min="2" max="2" width="21.140625" bestFit="1" customWidth="1"/>
    <col min="3" max="3" width="11.28515625" bestFit="1" customWidth="1"/>
    <col min="4" max="14" width="10.28515625" customWidth="1"/>
    <col min="15" max="15" width="9.7109375" bestFit="1" customWidth="1"/>
    <col min="16" max="16" width="8.28515625" bestFit="1" customWidth="1"/>
    <col min="17" max="17" width="8.85546875" customWidth="1"/>
    <col min="18" max="18" width="1.7109375" customWidth="1"/>
    <col min="19" max="19" width="9" bestFit="1" customWidth="1"/>
  </cols>
  <sheetData>
    <row r="1" spans="1:21" ht="33" x14ac:dyDescent="0.45">
      <c r="A1" s="1" t="s">
        <v>0</v>
      </c>
      <c r="E1" s="2" t="s">
        <v>66</v>
      </c>
      <c r="H1" t="s">
        <v>1</v>
      </c>
      <c r="L1" s="3"/>
      <c r="M1" s="4" t="s">
        <v>48</v>
      </c>
      <c r="O1" s="59">
        <v>41122</v>
      </c>
    </row>
    <row r="2" spans="1:21" x14ac:dyDescent="0.2">
      <c r="C2" s="5"/>
      <c r="D2" s="54"/>
      <c r="E2" s="54"/>
      <c r="F2" s="5"/>
      <c r="G2" s="5"/>
      <c r="H2" s="5"/>
      <c r="I2" s="5"/>
      <c r="J2" s="5"/>
      <c r="K2" s="5"/>
    </row>
    <row r="3" spans="1:21" x14ac:dyDescent="0.2">
      <c r="C3" s="67" t="s">
        <v>87</v>
      </c>
      <c r="D3" s="67" t="s">
        <v>87</v>
      </c>
      <c r="E3" s="67" t="s">
        <v>87</v>
      </c>
      <c r="F3" s="67" t="s">
        <v>87</v>
      </c>
      <c r="G3" s="67" t="s">
        <v>87</v>
      </c>
      <c r="H3" s="67" t="s">
        <v>87</v>
      </c>
      <c r="I3" s="67" t="s">
        <v>87</v>
      </c>
      <c r="J3" s="67" t="s">
        <v>88</v>
      </c>
      <c r="K3" s="67" t="s">
        <v>88</v>
      </c>
      <c r="L3" s="67" t="s">
        <v>88</v>
      </c>
      <c r="M3" s="67" t="s">
        <v>88</v>
      </c>
      <c r="N3" s="67" t="s">
        <v>88</v>
      </c>
      <c r="Q3" s="6" t="s">
        <v>2</v>
      </c>
    </row>
    <row r="4" spans="1:21" x14ac:dyDescent="0.2">
      <c r="B4" s="7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8" t="s">
        <v>16</v>
      </c>
      <c r="P4" s="5" t="s">
        <v>17</v>
      </c>
      <c r="Q4" s="6" t="s">
        <v>18</v>
      </c>
    </row>
    <row r="5" spans="1:21" x14ac:dyDescent="0.2">
      <c r="A5" s="7" t="s">
        <v>19</v>
      </c>
      <c r="C5" s="28"/>
      <c r="D5" s="32"/>
      <c r="E5" s="32"/>
      <c r="F5" s="28"/>
      <c r="I5" s="9"/>
      <c r="O5" s="10"/>
    </row>
    <row r="6" spans="1:21" x14ac:dyDescent="0.2">
      <c r="A6" s="11"/>
      <c r="B6" s="12" t="s">
        <v>20</v>
      </c>
      <c r="C6" s="30">
        <v>2000</v>
      </c>
      <c r="D6" s="30">
        <v>2000</v>
      </c>
      <c r="E6" s="30">
        <v>2400</v>
      </c>
      <c r="F6" s="30">
        <v>2400</v>
      </c>
      <c r="G6" s="30">
        <v>2600</v>
      </c>
      <c r="H6" s="30">
        <v>2800</v>
      </c>
      <c r="I6" s="30">
        <v>3200</v>
      </c>
      <c r="J6" s="30">
        <v>3200</v>
      </c>
      <c r="K6" s="30">
        <v>3600</v>
      </c>
      <c r="L6" s="13">
        <v>3600</v>
      </c>
      <c r="M6" s="13">
        <v>4000</v>
      </c>
      <c r="N6" s="13">
        <v>4000</v>
      </c>
      <c r="O6" s="14">
        <f>SUM(C6:N6)</f>
        <v>35800</v>
      </c>
      <c r="P6" s="15">
        <f>O6/O20</f>
        <v>0.10056179775280899</v>
      </c>
      <c r="Q6" s="16">
        <f>(SUM(C6:N6))/12</f>
        <v>2983.3333333333335</v>
      </c>
      <c r="R6" s="12"/>
    </row>
    <row r="7" spans="1:21" x14ac:dyDescent="0.2">
      <c r="A7" s="11"/>
      <c r="B7" s="12" t="s">
        <v>21</v>
      </c>
      <c r="C7" s="30">
        <v>2000</v>
      </c>
      <c r="D7" s="30">
        <v>2000</v>
      </c>
      <c r="E7" s="30">
        <v>2400</v>
      </c>
      <c r="F7" s="30">
        <v>2400</v>
      </c>
      <c r="G7" s="30">
        <v>2600</v>
      </c>
      <c r="H7" s="30">
        <v>2800</v>
      </c>
      <c r="I7" s="30">
        <v>3200</v>
      </c>
      <c r="J7" s="30">
        <v>3200</v>
      </c>
      <c r="K7" s="30">
        <v>3600</v>
      </c>
      <c r="L7" s="13">
        <v>3600</v>
      </c>
      <c r="M7" s="13">
        <v>4000</v>
      </c>
      <c r="N7" s="13">
        <v>4000</v>
      </c>
      <c r="O7" s="14">
        <f>SUM(C7:N7)</f>
        <v>35800</v>
      </c>
      <c r="P7" s="15">
        <f>O7/O20</f>
        <v>0.10056179775280899</v>
      </c>
      <c r="Q7" s="16">
        <f>(SUM(C7:N7))/12</f>
        <v>2983.3333333333335</v>
      </c>
      <c r="R7" s="12"/>
    </row>
    <row r="8" spans="1:21" x14ac:dyDescent="0.2">
      <c r="A8" s="11"/>
      <c r="B8" s="12" t="s">
        <v>22</v>
      </c>
      <c r="C8" s="30">
        <f>C7/2</f>
        <v>1000</v>
      </c>
      <c r="D8" s="30">
        <f t="shared" ref="D8:N8" si="0">D7/2</f>
        <v>1000</v>
      </c>
      <c r="E8" s="30">
        <f t="shared" si="0"/>
        <v>1200</v>
      </c>
      <c r="F8" s="30">
        <f t="shared" si="0"/>
        <v>1200</v>
      </c>
      <c r="G8" s="30">
        <f t="shared" si="0"/>
        <v>1300</v>
      </c>
      <c r="H8" s="30">
        <f t="shared" si="0"/>
        <v>1400</v>
      </c>
      <c r="I8" s="30">
        <f t="shared" si="0"/>
        <v>1600</v>
      </c>
      <c r="J8" s="30">
        <f t="shared" si="0"/>
        <v>1600</v>
      </c>
      <c r="K8" s="30">
        <f t="shared" si="0"/>
        <v>1800</v>
      </c>
      <c r="L8" s="30">
        <f t="shared" si="0"/>
        <v>1800</v>
      </c>
      <c r="M8" s="30">
        <f t="shared" si="0"/>
        <v>2000</v>
      </c>
      <c r="N8" s="30">
        <f t="shared" si="0"/>
        <v>2000</v>
      </c>
      <c r="O8" s="14">
        <f>SUM(C8:N8)</f>
        <v>17900</v>
      </c>
      <c r="P8" s="15">
        <f>O8/$O$20</f>
        <v>5.0280898876404495E-2</v>
      </c>
      <c r="Q8" s="16">
        <f>(SUM(C8:N8))/12</f>
        <v>1491.6666666666667</v>
      </c>
      <c r="R8" s="12"/>
    </row>
    <row r="9" spans="1:21" x14ac:dyDescent="0.2">
      <c r="A9" s="11"/>
      <c r="B9" s="17" t="s">
        <v>23</v>
      </c>
      <c r="C9" s="18">
        <f t="shared" ref="C9:N9" si="1">SUM(C6:C8)</f>
        <v>5000</v>
      </c>
      <c r="D9" s="18">
        <f t="shared" si="1"/>
        <v>5000</v>
      </c>
      <c r="E9" s="18">
        <f t="shared" si="1"/>
        <v>6000</v>
      </c>
      <c r="F9" s="18">
        <f t="shared" si="1"/>
        <v>6000</v>
      </c>
      <c r="G9" s="18">
        <f t="shared" si="1"/>
        <v>6500</v>
      </c>
      <c r="H9" s="18">
        <f t="shared" si="1"/>
        <v>7000</v>
      </c>
      <c r="I9" s="18">
        <f t="shared" si="1"/>
        <v>8000</v>
      </c>
      <c r="J9" s="18">
        <f t="shared" si="1"/>
        <v>8000</v>
      </c>
      <c r="K9" s="18">
        <f t="shared" si="1"/>
        <v>9000</v>
      </c>
      <c r="L9" s="18">
        <f t="shared" si="1"/>
        <v>9000</v>
      </c>
      <c r="M9" s="18">
        <f t="shared" si="1"/>
        <v>10000</v>
      </c>
      <c r="N9" s="18">
        <f t="shared" si="1"/>
        <v>10000</v>
      </c>
      <c r="O9" s="20">
        <f>SUM(C9:N9)</f>
        <v>89500</v>
      </c>
      <c r="P9" s="19">
        <f>SUM(P6:P8)</f>
        <v>0.2514044943820225</v>
      </c>
      <c r="Q9" s="20">
        <f>(SUM(C9:N9))/12</f>
        <v>7458.333333333333</v>
      </c>
    </row>
    <row r="10" spans="1:21" x14ac:dyDescent="0.2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5"/>
      <c r="Q10" s="16"/>
    </row>
    <row r="11" spans="1:21" x14ac:dyDescent="0.2">
      <c r="A11" s="55"/>
      <c r="B11" s="12" t="s">
        <v>42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R11" s="12"/>
    </row>
    <row r="12" spans="1:21" x14ac:dyDescent="0.2">
      <c r="A12" s="55"/>
      <c r="B12" s="29" t="s">
        <v>40</v>
      </c>
      <c r="C12" s="30">
        <v>1700</v>
      </c>
      <c r="D12" s="30">
        <v>2000</v>
      </c>
      <c r="E12" s="30">
        <v>2300</v>
      </c>
      <c r="F12" s="30">
        <v>2600</v>
      </c>
      <c r="G12" s="30">
        <v>2900</v>
      </c>
      <c r="H12" s="30">
        <v>3200</v>
      </c>
      <c r="I12" s="30">
        <v>3500</v>
      </c>
      <c r="J12" s="30">
        <v>3800</v>
      </c>
      <c r="K12" s="30">
        <v>4100</v>
      </c>
      <c r="L12" s="30">
        <v>4400</v>
      </c>
      <c r="M12" s="30">
        <v>4700</v>
      </c>
      <c r="N12" s="30">
        <v>5000</v>
      </c>
      <c r="O12" s="14">
        <f>SUM(C12:N12)</f>
        <v>40200</v>
      </c>
      <c r="P12" s="15">
        <f>O12/O$20</f>
        <v>0.11292134831460675</v>
      </c>
      <c r="Q12" s="16">
        <f>(SUM(C12:N12))/12</f>
        <v>3350</v>
      </c>
      <c r="R12" s="12"/>
    </row>
    <row r="13" spans="1:21" x14ac:dyDescent="0.2">
      <c r="A13" s="55"/>
      <c r="B13" s="12"/>
      <c r="C13" s="30"/>
      <c r="D13" s="30"/>
      <c r="E13" s="30"/>
      <c r="F13" s="30"/>
      <c r="G13" s="13"/>
      <c r="H13" s="13"/>
      <c r="I13" s="13"/>
      <c r="J13" s="13"/>
      <c r="K13" s="13"/>
      <c r="L13" s="13"/>
      <c r="M13" s="13"/>
      <c r="N13" s="13"/>
      <c r="O13" s="14"/>
      <c r="P13" s="15"/>
      <c r="Q13" s="22"/>
    </row>
    <row r="14" spans="1:21" x14ac:dyDescent="0.2">
      <c r="A14" s="55"/>
      <c r="B14" t="s">
        <v>24</v>
      </c>
      <c r="C14" s="28"/>
      <c r="D14" s="28"/>
      <c r="E14" s="28"/>
      <c r="F14" s="28"/>
      <c r="P14" s="15"/>
      <c r="S14" s="12"/>
      <c r="T14" s="12"/>
      <c r="U14" s="12"/>
    </row>
    <row r="15" spans="1:21" ht="12.75" customHeight="1" x14ac:dyDescent="0.2">
      <c r="A15" s="55"/>
      <c r="B15" s="12" t="s">
        <v>49</v>
      </c>
      <c r="C15" s="30">
        <v>15000</v>
      </c>
      <c r="D15" s="30">
        <v>15000</v>
      </c>
      <c r="E15" s="30">
        <v>15000</v>
      </c>
      <c r="F15" s="30">
        <v>15000</v>
      </c>
      <c r="G15" s="30">
        <v>16000</v>
      </c>
      <c r="H15" s="30">
        <v>16000</v>
      </c>
      <c r="I15" s="30">
        <v>17000</v>
      </c>
      <c r="J15" s="30">
        <v>17000</v>
      </c>
      <c r="K15" s="30">
        <v>19000</v>
      </c>
      <c r="L15" s="30">
        <v>19000</v>
      </c>
      <c r="M15" s="30">
        <v>19000</v>
      </c>
      <c r="N15" s="30">
        <v>20000</v>
      </c>
      <c r="O15" s="14">
        <f>SUM(C15:N15)</f>
        <v>203000</v>
      </c>
      <c r="P15" s="15">
        <f>O15/O$20</f>
        <v>0.5702247191011236</v>
      </c>
      <c r="Q15" s="16">
        <f>(SUM(C15:N15))/12</f>
        <v>16916.666666666668</v>
      </c>
      <c r="R15" s="12"/>
    </row>
    <row r="16" spans="1:21" ht="12.75" customHeight="1" x14ac:dyDescent="0.2">
      <c r="A16" s="55"/>
      <c r="B16" s="12" t="s">
        <v>41</v>
      </c>
      <c r="C16" s="30">
        <f>C15*0.1</f>
        <v>1500</v>
      </c>
      <c r="D16" s="30">
        <f t="shared" ref="D16:N16" si="2">D15*0.1</f>
        <v>1500</v>
      </c>
      <c r="E16" s="30">
        <f t="shared" si="2"/>
        <v>1500</v>
      </c>
      <c r="F16" s="30">
        <f t="shared" si="2"/>
        <v>1500</v>
      </c>
      <c r="G16" s="30">
        <f t="shared" si="2"/>
        <v>1600</v>
      </c>
      <c r="H16" s="30">
        <f t="shared" si="2"/>
        <v>1600</v>
      </c>
      <c r="I16" s="30">
        <f t="shared" si="2"/>
        <v>1700</v>
      </c>
      <c r="J16" s="30">
        <f t="shared" si="2"/>
        <v>1700</v>
      </c>
      <c r="K16" s="30">
        <f t="shared" si="2"/>
        <v>1900</v>
      </c>
      <c r="L16" s="30">
        <f t="shared" si="2"/>
        <v>1900</v>
      </c>
      <c r="M16" s="30">
        <f t="shared" si="2"/>
        <v>1900</v>
      </c>
      <c r="N16" s="30">
        <f t="shared" si="2"/>
        <v>2000</v>
      </c>
      <c r="O16" s="14">
        <f>SUM(C16:N16)</f>
        <v>20300</v>
      </c>
      <c r="P16" s="15">
        <f>O16/O20</f>
        <v>5.7022471910112359E-2</v>
      </c>
      <c r="Q16" s="16">
        <f>(SUM(C16:N16))/12</f>
        <v>1691.6666666666667</v>
      </c>
      <c r="R16" s="12"/>
    </row>
    <row r="17" spans="1:19" ht="12.75" customHeight="1" x14ac:dyDescent="0.2">
      <c r="A17" s="55"/>
      <c r="B17" s="17" t="s">
        <v>65</v>
      </c>
      <c r="C17" s="18">
        <f t="shared" ref="C17:N17" si="3">SUM(C11:C16)</f>
        <v>18200</v>
      </c>
      <c r="D17" s="18">
        <f t="shared" si="3"/>
        <v>18500</v>
      </c>
      <c r="E17" s="18">
        <f t="shared" si="3"/>
        <v>18800</v>
      </c>
      <c r="F17" s="18">
        <f t="shared" si="3"/>
        <v>19100</v>
      </c>
      <c r="G17" s="18">
        <f t="shared" si="3"/>
        <v>20500</v>
      </c>
      <c r="H17" s="18">
        <f t="shared" si="3"/>
        <v>20800</v>
      </c>
      <c r="I17" s="18">
        <f t="shared" si="3"/>
        <v>22200</v>
      </c>
      <c r="J17" s="18">
        <f t="shared" si="3"/>
        <v>22500</v>
      </c>
      <c r="K17" s="18">
        <f t="shared" si="3"/>
        <v>25000</v>
      </c>
      <c r="L17" s="18">
        <f t="shared" si="3"/>
        <v>25300</v>
      </c>
      <c r="M17" s="18">
        <f t="shared" si="3"/>
        <v>25600</v>
      </c>
      <c r="N17" s="18">
        <f t="shared" si="3"/>
        <v>27000</v>
      </c>
      <c r="O17" s="20">
        <f>SUM(C17:N17)</f>
        <v>263500</v>
      </c>
      <c r="P17" s="15">
        <f>SUM(P11:P16)</f>
        <v>0.7401685393258427</v>
      </c>
      <c r="Q17" s="20">
        <f>(SUM(C17:N17))/12</f>
        <v>21958.333333333332</v>
      </c>
    </row>
    <row r="18" spans="1:19" x14ac:dyDescent="0.2">
      <c r="A18" s="21"/>
    </row>
    <row r="19" spans="1:19" x14ac:dyDescent="0.2">
      <c r="B19" s="23" t="s">
        <v>25</v>
      </c>
      <c r="C19" s="57">
        <v>250</v>
      </c>
      <c r="D19" s="57">
        <v>250</v>
      </c>
      <c r="E19" s="57">
        <v>250</v>
      </c>
      <c r="F19" s="57">
        <v>250</v>
      </c>
      <c r="G19" s="57">
        <v>250</v>
      </c>
      <c r="H19" s="57">
        <v>250</v>
      </c>
      <c r="I19" s="57">
        <v>250</v>
      </c>
      <c r="J19" s="57">
        <v>250</v>
      </c>
      <c r="K19" s="57">
        <v>250</v>
      </c>
      <c r="L19" s="57">
        <v>250</v>
      </c>
      <c r="M19" s="57">
        <v>250</v>
      </c>
      <c r="N19" s="57">
        <v>250</v>
      </c>
      <c r="O19" s="58">
        <f t="shared" ref="O19:O20" si="4">SUM(C19:N19)</f>
        <v>3000</v>
      </c>
      <c r="P19" s="15">
        <f>O19/O20</f>
        <v>8.4269662921348312E-3</v>
      </c>
      <c r="Q19" s="16">
        <f t="shared" ref="Q19" si="5">(SUM(C19:N19))/12</f>
        <v>250</v>
      </c>
      <c r="R19" s="12"/>
    </row>
    <row r="20" spans="1:19" x14ac:dyDescent="0.2">
      <c r="A20" s="7" t="s">
        <v>26</v>
      </c>
      <c r="B20" s="12"/>
      <c r="C20" s="56">
        <f t="shared" ref="C20:N20" si="6">C9+C17+C19</f>
        <v>23450</v>
      </c>
      <c r="D20" s="56">
        <f t="shared" si="6"/>
        <v>23750</v>
      </c>
      <c r="E20" s="56">
        <f t="shared" si="6"/>
        <v>25050</v>
      </c>
      <c r="F20" s="56">
        <f t="shared" si="6"/>
        <v>25350</v>
      </c>
      <c r="G20" s="56">
        <f t="shared" si="6"/>
        <v>27250</v>
      </c>
      <c r="H20" s="56">
        <f t="shared" si="6"/>
        <v>28050</v>
      </c>
      <c r="I20" s="56">
        <f t="shared" si="6"/>
        <v>30450</v>
      </c>
      <c r="J20" s="56">
        <f t="shared" si="6"/>
        <v>30750</v>
      </c>
      <c r="K20" s="56">
        <f t="shared" si="6"/>
        <v>34250</v>
      </c>
      <c r="L20" s="56">
        <f t="shared" si="6"/>
        <v>34550</v>
      </c>
      <c r="M20" s="56">
        <f t="shared" si="6"/>
        <v>35850</v>
      </c>
      <c r="N20" s="56">
        <f t="shared" si="6"/>
        <v>37250</v>
      </c>
      <c r="O20" s="26">
        <f t="shared" si="4"/>
        <v>356000</v>
      </c>
      <c r="P20" s="15">
        <f>P9+P17+P19</f>
        <v>1</v>
      </c>
      <c r="Q20" s="16">
        <f>(SUM(C20:N20))/12</f>
        <v>29666.666666666668</v>
      </c>
    </row>
    <row r="21" spans="1:19" x14ac:dyDescent="0.2">
      <c r="A21" s="7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9" x14ac:dyDescent="0.2">
      <c r="A22" s="28"/>
      <c r="B22" s="29" t="s">
        <v>27</v>
      </c>
      <c r="C22" s="30">
        <f>C20</f>
        <v>23450</v>
      </c>
      <c r="D22" s="30">
        <f t="shared" ref="D22:N22" si="7">C22+D20</f>
        <v>47200</v>
      </c>
      <c r="E22" s="30">
        <f t="shared" si="7"/>
        <v>72250</v>
      </c>
      <c r="F22" s="30">
        <f t="shared" si="7"/>
        <v>97600</v>
      </c>
      <c r="G22" s="30">
        <f t="shared" si="7"/>
        <v>124850</v>
      </c>
      <c r="H22" s="30">
        <f t="shared" si="7"/>
        <v>152900</v>
      </c>
      <c r="I22" s="30">
        <f t="shared" si="7"/>
        <v>183350</v>
      </c>
      <c r="J22" s="30">
        <f t="shared" si="7"/>
        <v>214100</v>
      </c>
      <c r="K22" s="30">
        <f t="shared" si="7"/>
        <v>248350</v>
      </c>
      <c r="L22" s="30">
        <f t="shared" si="7"/>
        <v>282900</v>
      </c>
      <c r="M22" s="32">
        <f t="shared" si="7"/>
        <v>318750</v>
      </c>
      <c r="N22" s="32">
        <f t="shared" si="7"/>
        <v>356000</v>
      </c>
      <c r="O22" s="32"/>
      <c r="P22" s="28"/>
      <c r="Q22" s="32"/>
      <c r="R22" s="28"/>
    </row>
    <row r="23" spans="1:19" x14ac:dyDescent="0.2">
      <c r="A23" s="28"/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2"/>
      <c r="P23" s="28"/>
      <c r="Q23" s="32"/>
    </row>
    <row r="24" spans="1:19" x14ac:dyDescent="0.2">
      <c r="A24" s="7" t="s">
        <v>28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6"/>
      <c r="N24" s="16"/>
      <c r="O24" s="14"/>
      <c r="Q24" s="16"/>
    </row>
    <row r="25" spans="1:19" x14ac:dyDescent="0.2">
      <c r="A25" s="28"/>
      <c r="B25" s="12" t="s">
        <v>29</v>
      </c>
      <c r="C25" s="13">
        <f t="shared" ref="C25:N25" si="8">C6*0.75</f>
        <v>1500</v>
      </c>
      <c r="D25" s="13">
        <f t="shared" si="8"/>
        <v>1500</v>
      </c>
      <c r="E25" s="13">
        <f t="shared" si="8"/>
        <v>1800</v>
      </c>
      <c r="F25" s="13">
        <f t="shared" si="8"/>
        <v>1800</v>
      </c>
      <c r="G25" s="13">
        <f t="shared" si="8"/>
        <v>1950</v>
      </c>
      <c r="H25" s="13">
        <f t="shared" si="8"/>
        <v>2100</v>
      </c>
      <c r="I25" s="13">
        <f t="shared" si="8"/>
        <v>2400</v>
      </c>
      <c r="J25" s="13">
        <f t="shared" si="8"/>
        <v>2400</v>
      </c>
      <c r="K25" s="13">
        <f t="shared" si="8"/>
        <v>2700</v>
      </c>
      <c r="L25" s="13">
        <f t="shared" si="8"/>
        <v>2700</v>
      </c>
      <c r="M25" s="13">
        <f t="shared" si="8"/>
        <v>3000</v>
      </c>
      <c r="N25" s="13">
        <f t="shared" si="8"/>
        <v>3000</v>
      </c>
      <c r="O25" s="14">
        <f t="shared" ref="O25:O34" si="9">SUM(C25:N25)</f>
        <v>26850</v>
      </c>
      <c r="P25" s="15">
        <f>O25/$O$62</f>
        <v>8.5639103739733671E-2</v>
      </c>
      <c r="Q25" s="16">
        <f t="shared" ref="Q25:Q34" si="10">(SUM(C25:N25))/12</f>
        <v>2237.5</v>
      </c>
      <c r="R25" s="13"/>
      <c r="S25" s="12"/>
    </row>
    <row r="26" spans="1:19" x14ac:dyDescent="0.2">
      <c r="A26" s="28"/>
      <c r="B26" s="12" t="s">
        <v>31</v>
      </c>
      <c r="C26" s="13">
        <f t="shared" ref="C26:N26" si="11">C7*0.75</f>
        <v>1500</v>
      </c>
      <c r="D26" s="13">
        <f t="shared" si="11"/>
        <v>1500</v>
      </c>
      <c r="E26" s="13">
        <f t="shared" si="11"/>
        <v>1800</v>
      </c>
      <c r="F26" s="13">
        <f t="shared" si="11"/>
        <v>1800</v>
      </c>
      <c r="G26" s="13">
        <f t="shared" si="11"/>
        <v>1950</v>
      </c>
      <c r="H26" s="13">
        <f t="shared" si="11"/>
        <v>2100</v>
      </c>
      <c r="I26" s="13">
        <f t="shared" si="11"/>
        <v>2400</v>
      </c>
      <c r="J26" s="13">
        <f t="shared" si="11"/>
        <v>2400</v>
      </c>
      <c r="K26" s="13">
        <f t="shared" si="11"/>
        <v>2700</v>
      </c>
      <c r="L26" s="13">
        <f t="shared" si="11"/>
        <v>2700</v>
      </c>
      <c r="M26" s="13">
        <f t="shared" si="11"/>
        <v>3000</v>
      </c>
      <c r="N26" s="13">
        <f t="shared" si="11"/>
        <v>3000</v>
      </c>
      <c r="O26" s="14">
        <f>SUM(C26:N26)</f>
        <v>26850</v>
      </c>
      <c r="P26" s="15">
        <f>O26/$O$62</f>
        <v>8.5639103739733671E-2</v>
      </c>
      <c r="Q26" s="16">
        <f>(SUM(C26:N26))/12</f>
        <v>2237.5</v>
      </c>
      <c r="R26" s="13"/>
      <c r="S26" s="12"/>
    </row>
    <row r="27" spans="1:19" x14ac:dyDescent="0.2">
      <c r="A27" s="28"/>
      <c r="B27" s="12" t="s">
        <v>30</v>
      </c>
      <c r="C27" s="13">
        <f t="shared" ref="C27:N27" si="12">C8*0.75</f>
        <v>750</v>
      </c>
      <c r="D27" s="13">
        <f t="shared" si="12"/>
        <v>750</v>
      </c>
      <c r="E27" s="13">
        <f t="shared" si="12"/>
        <v>900</v>
      </c>
      <c r="F27" s="13">
        <f t="shared" si="12"/>
        <v>900</v>
      </c>
      <c r="G27" s="13">
        <f t="shared" si="12"/>
        <v>975</v>
      </c>
      <c r="H27" s="13">
        <f t="shared" si="12"/>
        <v>1050</v>
      </c>
      <c r="I27" s="13">
        <f t="shared" si="12"/>
        <v>1200</v>
      </c>
      <c r="J27" s="13">
        <f t="shared" si="12"/>
        <v>1200</v>
      </c>
      <c r="K27" s="13">
        <f t="shared" si="12"/>
        <v>1350</v>
      </c>
      <c r="L27" s="13">
        <f t="shared" si="12"/>
        <v>1350</v>
      </c>
      <c r="M27" s="13">
        <f t="shared" si="12"/>
        <v>1500</v>
      </c>
      <c r="N27" s="13">
        <f t="shared" si="12"/>
        <v>1500</v>
      </c>
      <c r="O27" s="14">
        <f>SUM(C27:N27)</f>
        <v>13425</v>
      </c>
      <c r="P27" s="15">
        <f>O27/$O$62</f>
        <v>4.2819551869866836E-2</v>
      </c>
      <c r="Q27" s="16">
        <f>(SUM(C27:N27))/12</f>
        <v>1118.75</v>
      </c>
      <c r="R27" s="12"/>
    </row>
    <row r="28" spans="1:19" x14ac:dyDescent="0.2">
      <c r="A28" s="28"/>
      <c r="B28" s="17" t="s">
        <v>32</v>
      </c>
      <c r="C28" s="18">
        <f t="shared" ref="C28:N28" si="13">SUM(C25:C27)</f>
        <v>3750</v>
      </c>
      <c r="D28" s="18">
        <f t="shared" si="13"/>
        <v>3750</v>
      </c>
      <c r="E28" s="18">
        <f t="shared" si="13"/>
        <v>4500</v>
      </c>
      <c r="F28" s="18">
        <f t="shared" si="13"/>
        <v>4500</v>
      </c>
      <c r="G28" s="18">
        <f t="shared" si="13"/>
        <v>4875</v>
      </c>
      <c r="H28" s="18">
        <f t="shared" si="13"/>
        <v>5250</v>
      </c>
      <c r="I28" s="18">
        <f t="shared" si="13"/>
        <v>6000</v>
      </c>
      <c r="J28" s="18">
        <f t="shared" si="13"/>
        <v>6000</v>
      </c>
      <c r="K28" s="18">
        <f t="shared" si="13"/>
        <v>6750</v>
      </c>
      <c r="L28" s="18">
        <f t="shared" si="13"/>
        <v>6750</v>
      </c>
      <c r="M28" s="18">
        <f t="shared" si="13"/>
        <v>7500</v>
      </c>
      <c r="N28" s="18">
        <f t="shared" si="13"/>
        <v>7500</v>
      </c>
      <c r="O28" s="14">
        <f t="shared" ref="O28" si="14">SUM(C28:N28)</f>
        <v>67125</v>
      </c>
      <c r="P28" s="31">
        <f>O28/$O$62</f>
        <v>0.21409775934933417</v>
      </c>
      <c r="Q28" s="32">
        <f t="shared" si="10"/>
        <v>5593.75</v>
      </c>
      <c r="R28" s="12"/>
    </row>
    <row r="29" spans="1:19" x14ac:dyDescent="0.2">
      <c r="A29" s="28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</row>
    <row r="30" spans="1:19" x14ac:dyDescent="0.2">
      <c r="A30" s="28"/>
      <c r="B30" s="12" t="s">
        <v>45</v>
      </c>
      <c r="C30" s="13">
        <v>1250</v>
      </c>
      <c r="D30" s="13">
        <v>1450</v>
      </c>
      <c r="E30" s="13">
        <v>1650</v>
      </c>
      <c r="F30" s="13">
        <v>1900</v>
      </c>
      <c r="G30" s="13">
        <v>2100</v>
      </c>
      <c r="H30" s="13">
        <v>2300</v>
      </c>
      <c r="I30" s="13">
        <v>2500</v>
      </c>
      <c r="J30" s="13">
        <v>2750</v>
      </c>
      <c r="K30" s="13">
        <v>3000</v>
      </c>
      <c r="L30" s="13">
        <v>3150</v>
      </c>
      <c r="M30" s="13">
        <v>3400</v>
      </c>
      <c r="N30" s="13">
        <v>3500</v>
      </c>
      <c r="O30" s="14">
        <f>SUM(C30:N30)</f>
        <v>28950</v>
      </c>
      <c r="P30" s="15">
        <f>O30/$O$62</f>
        <v>9.2337134199824575E-2</v>
      </c>
      <c r="Q30" s="16">
        <f>(SUM(C30:N30))/12</f>
        <v>2412.5</v>
      </c>
      <c r="R30" s="13"/>
    </row>
    <row r="31" spans="1:19" x14ac:dyDescent="0.2">
      <c r="A31" s="28"/>
      <c r="B31" s="12" t="s">
        <v>67</v>
      </c>
      <c r="C31" s="13">
        <v>265</v>
      </c>
      <c r="D31" s="13">
        <v>265</v>
      </c>
      <c r="E31" s="13">
        <v>265</v>
      </c>
      <c r="F31" s="13">
        <v>265</v>
      </c>
      <c r="G31" s="13">
        <v>290</v>
      </c>
      <c r="H31" s="13">
        <v>290</v>
      </c>
      <c r="I31" s="13">
        <v>290</v>
      </c>
      <c r="J31" s="13">
        <v>290</v>
      </c>
      <c r="K31" s="13">
        <v>340</v>
      </c>
      <c r="L31" s="13">
        <v>340</v>
      </c>
      <c r="M31" s="13">
        <v>340</v>
      </c>
      <c r="N31" s="13">
        <v>350</v>
      </c>
      <c r="O31" s="14">
        <f>SUM(C31:N31)</f>
        <v>3590</v>
      </c>
      <c r="P31" s="15">
        <f>O31/$O$62</f>
        <v>1.1450442548441114E-2</v>
      </c>
      <c r="Q31" s="16">
        <f>(SUM(C31:N31))/12</f>
        <v>299.16666666666669</v>
      </c>
      <c r="R31" s="13"/>
    </row>
    <row r="32" spans="1:19" x14ac:dyDescent="0.2">
      <c r="A32" s="28"/>
      <c r="B32" s="12" t="s">
        <v>68</v>
      </c>
      <c r="C32" s="13">
        <v>265</v>
      </c>
      <c r="D32" s="13">
        <v>265</v>
      </c>
      <c r="E32" s="13">
        <v>265</v>
      </c>
      <c r="F32" s="13">
        <v>265</v>
      </c>
      <c r="G32" s="13">
        <v>290</v>
      </c>
      <c r="H32" s="13">
        <v>290</v>
      </c>
      <c r="I32" s="13">
        <v>290</v>
      </c>
      <c r="J32" s="13">
        <v>290</v>
      </c>
      <c r="K32" s="13">
        <v>340</v>
      </c>
      <c r="L32" s="13">
        <v>340</v>
      </c>
      <c r="M32" s="13">
        <v>340</v>
      </c>
      <c r="N32" s="13">
        <v>350</v>
      </c>
      <c r="O32" s="14">
        <f t="shared" si="9"/>
        <v>3590</v>
      </c>
      <c r="P32" s="15">
        <f>O32/$O$62</f>
        <v>1.1450442548441114E-2</v>
      </c>
      <c r="Q32" s="16">
        <f t="shared" si="10"/>
        <v>299.16666666666669</v>
      </c>
    </row>
    <row r="33" spans="1:22" x14ac:dyDescent="0.2">
      <c r="A33" s="28"/>
      <c r="B33" s="12" t="s">
        <v>69</v>
      </c>
      <c r="C33" s="13">
        <v>625</v>
      </c>
      <c r="D33" s="13">
        <v>625</v>
      </c>
      <c r="E33" s="13">
        <v>625</v>
      </c>
      <c r="F33" s="13">
        <v>625</v>
      </c>
      <c r="G33" s="13">
        <v>675</v>
      </c>
      <c r="H33" s="13">
        <v>675</v>
      </c>
      <c r="I33" s="13">
        <v>675</v>
      </c>
      <c r="J33" s="13">
        <v>675</v>
      </c>
      <c r="K33" s="13">
        <v>785</v>
      </c>
      <c r="L33" s="13">
        <v>785</v>
      </c>
      <c r="M33" s="13">
        <v>785</v>
      </c>
      <c r="N33" s="13">
        <v>800</v>
      </c>
      <c r="O33" s="14">
        <f t="shared" si="9"/>
        <v>8355</v>
      </c>
      <c r="P33" s="15">
        <f>O33/$O$62</f>
        <v>2.6648592616218804E-2</v>
      </c>
      <c r="Q33" s="16">
        <f t="shared" si="10"/>
        <v>696.25</v>
      </c>
    </row>
    <row r="34" spans="1:22" x14ac:dyDescent="0.2">
      <c r="A34" s="28"/>
      <c r="B34" s="17" t="s">
        <v>43</v>
      </c>
      <c r="C34" s="18">
        <f t="shared" ref="C34:N34" si="15">SUM(C30:C33)</f>
        <v>2405</v>
      </c>
      <c r="D34" s="18">
        <f t="shared" si="15"/>
        <v>2605</v>
      </c>
      <c r="E34" s="18">
        <f t="shared" si="15"/>
        <v>2805</v>
      </c>
      <c r="F34" s="18">
        <f t="shared" si="15"/>
        <v>3055</v>
      </c>
      <c r="G34" s="18">
        <f t="shared" si="15"/>
        <v>3355</v>
      </c>
      <c r="H34" s="18">
        <f t="shared" si="15"/>
        <v>3555</v>
      </c>
      <c r="I34" s="18">
        <f t="shared" si="15"/>
        <v>3755</v>
      </c>
      <c r="J34" s="18">
        <f t="shared" si="15"/>
        <v>4005</v>
      </c>
      <c r="K34" s="18">
        <f t="shared" si="15"/>
        <v>4465</v>
      </c>
      <c r="L34" s="18">
        <f t="shared" si="15"/>
        <v>4615</v>
      </c>
      <c r="M34" s="18">
        <f t="shared" si="15"/>
        <v>4865</v>
      </c>
      <c r="N34" s="18">
        <f t="shared" si="15"/>
        <v>5000</v>
      </c>
      <c r="O34" s="14">
        <f t="shared" si="9"/>
        <v>44485</v>
      </c>
      <c r="P34" s="31">
        <f>O34/$O$62</f>
        <v>0.14188661191292559</v>
      </c>
      <c r="Q34" s="32">
        <f t="shared" si="10"/>
        <v>3707.0833333333335</v>
      </c>
    </row>
    <row r="35" spans="1:22" x14ac:dyDescent="0.2">
      <c r="A35" s="28"/>
      <c r="B35" s="28"/>
      <c r="C35" s="28"/>
      <c r="D35" s="28"/>
      <c r="E35" s="32"/>
      <c r="F35" s="28"/>
      <c r="G35" s="28"/>
      <c r="H35" s="28"/>
      <c r="I35" s="28"/>
      <c r="J35" s="28"/>
      <c r="K35" s="28"/>
      <c r="L35" s="28"/>
      <c r="M35" s="28"/>
      <c r="N35" s="28"/>
      <c r="O35" s="14"/>
      <c r="P35" s="28"/>
      <c r="Q35" s="28"/>
      <c r="R35" s="28"/>
      <c r="S35" s="16"/>
    </row>
    <row r="36" spans="1:22" x14ac:dyDescent="0.2">
      <c r="A36" s="12"/>
      <c r="B36" s="12" t="s">
        <v>51</v>
      </c>
      <c r="C36" s="16">
        <v>1200</v>
      </c>
      <c r="D36" s="16">
        <v>1200</v>
      </c>
      <c r="E36" s="16">
        <v>1200</v>
      </c>
      <c r="F36" s="16">
        <v>1200</v>
      </c>
      <c r="G36" s="16">
        <v>1200</v>
      </c>
      <c r="H36" s="16">
        <v>1200</v>
      </c>
      <c r="I36" s="16">
        <v>1200</v>
      </c>
      <c r="J36" s="16">
        <v>1200</v>
      </c>
      <c r="K36" s="16">
        <v>1200</v>
      </c>
      <c r="L36" s="16">
        <v>1200</v>
      </c>
      <c r="M36" s="16">
        <v>1200</v>
      </c>
      <c r="N36" s="16">
        <v>1200</v>
      </c>
      <c r="O36" s="33">
        <f>SUM(C36:N36)</f>
        <v>14400</v>
      </c>
      <c r="P36" s="31">
        <f>O36/$O$62</f>
        <v>4.5929351726337615E-2</v>
      </c>
      <c r="Q36" s="16">
        <f>(SUM(C36:N36))/12</f>
        <v>1200</v>
      </c>
      <c r="R36" s="12"/>
      <c r="S36" s="12"/>
    </row>
    <row r="37" spans="1:22" x14ac:dyDescent="0.2">
      <c r="A37" s="12"/>
      <c r="B37" s="12" t="s">
        <v>50</v>
      </c>
      <c r="C37" s="16">
        <v>3000</v>
      </c>
      <c r="D37" s="16">
        <v>3000</v>
      </c>
      <c r="E37" s="16">
        <v>3000</v>
      </c>
      <c r="F37" s="16">
        <v>3100</v>
      </c>
      <c r="G37" s="16">
        <v>3100</v>
      </c>
      <c r="H37" s="16">
        <v>3100</v>
      </c>
      <c r="I37" s="16">
        <v>4500</v>
      </c>
      <c r="J37" s="16">
        <v>4500</v>
      </c>
      <c r="K37" s="16">
        <v>4500</v>
      </c>
      <c r="L37" s="16">
        <v>4500</v>
      </c>
      <c r="M37" s="16">
        <v>4500</v>
      </c>
      <c r="N37" s="16">
        <v>4500</v>
      </c>
      <c r="O37" s="33">
        <f>SUM(C37:N37)</f>
        <v>45300</v>
      </c>
      <c r="P37" s="31">
        <f>O37/$O$62</f>
        <v>0.14448608563910373</v>
      </c>
      <c r="Q37" s="16">
        <f>(SUM(C37:N37))/12</f>
        <v>3775</v>
      </c>
      <c r="R37" s="12"/>
      <c r="S37" s="12"/>
    </row>
    <row r="38" spans="1:22" x14ac:dyDescent="0.2">
      <c r="A38" s="12"/>
      <c r="B38" s="12" t="s">
        <v>44</v>
      </c>
      <c r="C38" s="16">
        <v>3000</v>
      </c>
      <c r="D38" s="16">
        <v>3000</v>
      </c>
      <c r="E38" s="16">
        <v>3000</v>
      </c>
      <c r="F38" s="16">
        <v>3200</v>
      </c>
      <c r="G38" s="16">
        <v>4000</v>
      </c>
      <c r="H38" s="16">
        <v>4000</v>
      </c>
      <c r="I38" s="16">
        <v>4000</v>
      </c>
      <c r="J38" s="16">
        <v>4000</v>
      </c>
      <c r="K38" s="16">
        <v>5000</v>
      </c>
      <c r="L38" s="16">
        <v>5000</v>
      </c>
      <c r="M38" s="16">
        <v>5000</v>
      </c>
      <c r="N38" s="16">
        <v>5000</v>
      </c>
      <c r="O38" s="33">
        <f>SUM(C38:N38)</f>
        <v>48200</v>
      </c>
      <c r="P38" s="31">
        <f>O38/$O$62</f>
        <v>0.15373574675065785</v>
      </c>
      <c r="Q38" s="16">
        <f>(SUM(C38:N38))/12</f>
        <v>4016.6666666666665</v>
      </c>
      <c r="R38" s="12"/>
    </row>
    <row r="39" spans="1:22" x14ac:dyDescent="0.2">
      <c r="A39" s="12"/>
      <c r="B39" s="12" t="s">
        <v>46</v>
      </c>
      <c r="C39" s="16">
        <f>(SUM(C36:C38))*0.25</f>
        <v>1800</v>
      </c>
      <c r="D39" s="16">
        <f t="shared" ref="D39:N39" si="16">(SUM(D36:D38))*0.25</f>
        <v>1800</v>
      </c>
      <c r="E39" s="16">
        <f t="shared" si="16"/>
        <v>1800</v>
      </c>
      <c r="F39" s="16">
        <f t="shared" si="16"/>
        <v>1875</v>
      </c>
      <c r="G39" s="16">
        <f t="shared" si="16"/>
        <v>2075</v>
      </c>
      <c r="H39" s="16">
        <f t="shared" si="16"/>
        <v>2075</v>
      </c>
      <c r="I39" s="16">
        <f t="shared" si="16"/>
        <v>2425</v>
      </c>
      <c r="J39" s="16">
        <f t="shared" si="16"/>
        <v>2425</v>
      </c>
      <c r="K39" s="16">
        <f t="shared" si="16"/>
        <v>2675</v>
      </c>
      <c r="L39" s="16">
        <f t="shared" si="16"/>
        <v>2675</v>
      </c>
      <c r="M39" s="16">
        <f t="shared" si="16"/>
        <v>2675</v>
      </c>
      <c r="N39" s="16">
        <f t="shared" si="16"/>
        <v>2675</v>
      </c>
      <c r="O39" s="33">
        <f>SUM(C39:N39)</f>
        <v>26975</v>
      </c>
      <c r="P39" s="31">
        <f>O39/$O$62</f>
        <v>8.6037796029024796E-2</v>
      </c>
      <c r="Q39" s="16">
        <f>(SUM(C39:N39))/12</f>
        <v>2247.9166666666665</v>
      </c>
      <c r="R39" s="12"/>
    </row>
    <row r="40" spans="1:22" x14ac:dyDescent="0.2">
      <c r="A40" s="12"/>
      <c r="B40" s="12"/>
      <c r="C40" s="16"/>
      <c r="D40" s="16"/>
      <c r="E40" s="16"/>
      <c r="F40" s="16"/>
      <c r="G40" s="16"/>
      <c r="H40" s="13"/>
      <c r="I40" s="16"/>
      <c r="J40" s="34"/>
      <c r="K40" s="34"/>
      <c r="L40" s="16"/>
      <c r="M40" s="16"/>
      <c r="N40" s="16"/>
      <c r="O40" s="33"/>
      <c r="P40" s="31"/>
      <c r="Q40" s="6" t="s">
        <v>2</v>
      </c>
    </row>
    <row r="41" spans="1:22" x14ac:dyDescent="0.2">
      <c r="A41" s="35"/>
      <c r="B41" s="36" t="s">
        <v>3</v>
      </c>
      <c r="C41" s="37" t="s">
        <v>4</v>
      </c>
      <c r="D41" s="37" t="s">
        <v>5</v>
      </c>
      <c r="E41" s="37" t="s">
        <v>6</v>
      </c>
      <c r="F41" s="37" t="s">
        <v>7</v>
      </c>
      <c r="G41" s="37" t="s">
        <v>8</v>
      </c>
      <c r="H41" s="37" t="s">
        <v>9</v>
      </c>
      <c r="I41" s="37" t="s">
        <v>10</v>
      </c>
      <c r="J41" s="37" t="s">
        <v>11</v>
      </c>
      <c r="K41" s="37" t="s">
        <v>12</v>
      </c>
      <c r="L41" s="37" t="s">
        <v>13</v>
      </c>
      <c r="M41" s="37" t="s">
        <v>14</v>
      </c>
      <c r="N41" s="37" t="s">
        <v>15</v>
      </c>
      <c r="O41" s="38" t="s">
        <v>16</v>
      </c>
      <c r="P41" s="39" t="s">
        <v>17</v>
      </c>
      <c r="Q41" s="40" t="s">
        <v>18</v>
      </c>
    </row>
    <row r="42" spans="1:22" x14ac:dyDescent="0.2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/>
      <c r="P42" s="15"/>
      <c r="Q42" s="16"/>
    </row>
    <row r="43" spans="1:22" x14ac:dyDescent="0.2">
      <c r="A43" s="28"/>
      <c r="B43" s="29" t="s">
        <v>33</v>
      </c>
      <c r="C43" s="13">
        <v>200</v>
      </c>
      <c r="D43" s="13">
        <v>200</v>
      </c>
      <c r="E43" s="13">
        <v>200</v>
      </c>
      <c r="F43" s="13">
        <v>200</v>
      </c>
      <c r="G43" s="13">
        <v>200</v>
      </c>
      <c r="H43" s="13">
        <v>200</v>
      </c>
      <c r="I43" s="13">
        <v>200</v>
      </c>
      <c r="J43" s="13">
        <v>200</v>
      </c>
      <c r="K43" s="13">
        <v>200</v>
      </c>
      <c r="L43" s="13">
        <v>200</v>
      </c>
      <c r="M43" s="13">
        <v>200</v>
      </c>
      <c r="N43" s="13">
        <v>200</v>
      </c>
      <c r="O43" s="14">
        <f t="shared" ref="O43:O60" si="17">SUM(C43:N43)</f>
        <v>2400</v>
      </c>
      <c r="P43" s="15">
        <f>O43/O62</f>
        <v>7.6548919543896017E-3</v>
      </c>
      <c r="Q43" s="16">
        <f t="shared" ref="Q43:Q60" si="18">(SUM(C43:N43))/12</f>
        <v>200</v>
      </c>
      <c r="R43" s="12"/>
    </row>
    <row r="44" spans="1:22" x14ac:dyDescent="0.2">
      <c r="B44" s="12" t="s">
        <v>47</v>
      </c>
      <c r="C44" s="13">
        <v>600</v>
      </c>
      <c r="D44" s="13">
        <v>600</v>
      </c>
      <c r="E44" s="13">
        <v>600</v>
      </c>
      <c r="F44" s="13">
        <v>600</v>
      </c>
      <c r="G44" s="13">
        <v>600</v>
      </c>
      <c r="H44" s="13">
        <v>600</v>
      </c>
      <c r="I44" s="13">
        <v>600</v>
      </c>
      <c r="J44" s="13">
        <v>600</v>
      </c>
      <c r="K44" s="13">
        <v>600</v>
      </c>
      <c r="L44" s="13">
        <v>600</v>
      </c>
      <c r="M44" s="13">
        <v>700</v>
      </c>
      <c r="N44" s="13">
        <v>700</v>
      </c>
      <c r="O44" s="14">
        <f>SUM(C44:N44)</f>
        <v>7400</v>
      </c>
      <c r="P44" s="15">
        <f>O44/O$62</f>
        <v>2.3602583526034608E-2</v>
      </c>
      <c r="Q44" s="16">
        <f>(SUM(C44:N44))/12</f>
        <v>616.66666666666663</v>
      </c>
      <c r="R44" s="7"/>
      <c r="T44" s="12"/>
      <c r="U44" s="12"/>
      <c r="V44" s="12"/>
    </row>
    <row r="45" spans="1:22" x14ac:dyDescent="0.2">
      <c r="B45" s="12" t="s">
        <v>70</v>
      </c>
      <c r="C45" s="30">
        <v>500</v>
      </c>
      <c r="D45" s="30">
        <v>500</v>
      </c>
      <c r="E45" s="30">
        <v>500</v>
      </c>
      <c r="F45" s="30">
        <v>500</v>
      </c>
      <c r="G45" s="30">
        <v>500</v>
      </c>
      <c r="H45" s="30">
        <v>500</v>
      </c>
      <c r="I45" s="30">
        <v>500</v>
      </c>
      <c r="J45" s="30">
        <v>500</v>
      </c>
      <c r="K45" s="30">
        <v>500</v>
      </c>
      <c r="L45" s="30">
        <v>500</v>
      </c>
      <c r="M45" s="30">
        <v>500</v>
      </c>
      <c r="N45" s="30">
        <v>500</v>
      </c>
      <c r="O45" s="14">
        <f t="shared" si="17"/>
        <v>6000</v>
      </c>
      <c r="P45" s="15">
        <f>O45/O62</f>
        <v>1.9137229885974005E-2</v>
      </c>
      <c r="Q45" s="16">
        <f t="shared" si="18"/>
        <v>500</v>
      </c>
      <c r="R45" s="12"/>
      <c r="T45" s="12"/>
      <c r="U45" s="12"/>
      <c r="V45" s="12"/>
    </row>
    <row r="46" spans="1:22" x14ac:dyDescent="0.2">
      <c r="B46" s="12" t="s">
        <v>71</v>
      </c>
      <c r="C46" s="30">
        <v>120</v>
      </c>
      <c r="D46" s="30">
        <v>120</v>
      </c>
      <c r="E46" s="30">
        <v>120</v>
      </c>
      <c r="F46" s="30">
        <v>120</v>
      </c>
      <c r="G46" s="30">
        <v>120</v>
      </c>
      <c r="H46" s="30">
        <v>120</v>
      </c>
      <c r="I46" s="30">
        <v>120</v>
      </c>
      <c r="J46" s="30">
        <v>120</v>
      </c>
      <c r="K46" s="30">
        <v>120</v>
      </c>
      <c r="L46" s="30">
        <v>120</v>
      </c>
      <c r="M46" s="30">
        <v>120</v>
      </c>
      <c r="N46" s="30">
        <v>120</v>
      </c>
      <c r="O46" s="14">
        <f t="shared" si="17"/>
        <v>1440</v>
      </c>
      <c r="P46" s="15">
        <f>O46/O$62</f>
        <v>4.5929351726337608E-3</v>
      </c>
      <c r="Q46" s="16">
        <f t="shared" si="18"/>
        <v>120</v>
      </c>
      <c r="R46" s="12"/>
      <c r="T46" s="12"/>
      <c r="U46" s="12"/>
      <c r="V46" s="12"/>
    </row>
    <row r="47" spans="1:22" x14ac:dyDescent="0.2">
      <c r="B47" s="12" t="s">
        <v>72</v>
      </c>
      <c r="C47" s="30">
        <v>600</v>
      </c>
      <c r="D47" s="30">
        <v>600</v>
      </c>
      <c r="E47" s="30">
        <v>600</v>
      </c>
      <c r="F47" s="30">
        <v>600</v>
      </c>
      <c r="G47" s="30">
        <v>600</v>
      </c>
      <c r="H47" s="30">
        <v>600</v>
      </c>
      <c r="I47" s="30">
        <v>600</v>
      </c>
      <c r="J47" s="30">
        <v>600</v>
      </c>
      <c r="K47" s="30">
        <v>600</v>
      </c>
      <c r="L47" s="30">
        <v>600</v>
      </c>
      <c r="M47" s="30">
        <v>600</v>
      </c>
      <c r="N47" s="30">
        <v>600</v>
      </c>
      <c r="O47" s="14">
        <f t="shared" si="17"/>
        <v>7200</v>
      </c>
      <c r="P47" s="15">
        <f>O47/O$62</f>
        <v>2.2964675863168808E-2</v>
      </c>
      <c r="Q47" s="16">
        <f t="shared" si="18"/>
        <v>600</v>
      </c>
      <c r="R47" s="7"/>
      <c r="T47" s="12"/>
      <c r="U47" s="12"/>
      <c r="V47" s="12"/>
    </row>
    <row r="48" spans="1:22" x14ac:dyDescent="0.2">
      <c r="B48" s="29" t="s">
        <v>73</v>
      </c>
      <c r="C48" s="30">
        <v>600</v>
      </c>
      <c r="D48" s="30">
        <v>600</v>
      </c>
      <c r="E48" s="30">
        <v>600</v>
      </c>
      <c r="F48" s="30">
        <v>600</v>
      </c>
      <c r="G48" s="30">
        <v>600</v>
      </c>
      <c r="H48" s="30">
        <v>600</v>
      </c>
      <c r="I48" s="30">
        <v>1000</v>
      </c>
      <c r="J48" s="30">
        <v>1000</v>
      </c>
      <c r="K48" s="30">
        <v>1000</v>
      </c>
      <c r="L48" s="30">
        <v>1000</v>
      </c>
      <c r="M48" s="30">
        <v>1000</v>
      </c>
      <c r="N48" s="30">
        <v>1000</v>
      </c>
      <c r="O48" s="14">
        <f t="shared" si="17"/>
        <v>9600</v>
      </c>
      <c r="P48" s="15">
        <f>O48/O$62</f>
        <v>3.0619567817558407E-2</v>
      </c>
      <c r="Q48" s="16">
        <f t="shared" si="18"/>
        <v>800</v>
      </c>
      <c r="R48" s="12"/>
      <c r="T48" s="12"/>
      <c r="U48" s="12"/>
      <c r="V48" s="12"/>
    </row>
    <row r="49" spans="1:22" x14ac:dyDescent="0.2">
      <c r="B49" s="12" t="s">
        <v>74</v>
      </c>
      <c r="C49" s="30"/>
      <c r="D49" s="13"/>
      <c r="E49" s="13"/>
      <c r="F49" s="13"/>
      <c r="G49" s="13"/>
      <c r="H49" s="13"/>
      <c r="I49" s="13"/>
      <c r="J49" s="13"/>
      <c r="K49" s="13"/>
      <c r="L49" s="13"/>
      <c r="M49" s="16"/>
      <c r="N49" s="13"/>
      <c r="O49" s="14">
        <f t="shared" si="17"/>
        <v>0</v>
      </c>
      <c r="P49" s="15">
        <f>O49/O$62</f>
        <v>0</v>
      </c>
      <c r="Q49" s="16">
        <f t="shared" si="18"/>
        <v>0</v>
      </c>
      <c r="T49" s="12"/>
      <c r="U49" s="12"/>
      <c r="V49" s="12"/>
    </row>
    <row r="50" spans="1:22" x14ac:dyDescent="0.2">
      <c r="B50" s="29" t="s">
        <v>75</v>
      </c>
      <c r="C50" s="30">
        <v>150</v>
      </c>
      <c r="D50" s="30">
        <v>150</v>
      </c>
      <c r="E50" s="30">
        <v>150</v>
      </c>
      <c r="F50" s="30">
        <v>150</v>
      </c>
      <c r="G50" s="30">
        <v>150</v>
      </c>
      <c r="H50" s="30">
        <v>150</v>
      </c>
      <c r="I50" s="30">
        <v>150</v>
      </c>
      <c r="J50" s="30">
        <v>150</v>
      </c>
      <c r="K50" s="30">
        <v>150</v>
      </c>
      <c r="L50" s="30">
        <v>150</v>
      </c>
      <c r="M50" s="30">
        <v>150</v>
      </c>
      <c r="N50" s="30">
        <v>150</v>
      </c>
      <c r="O50" s="14">
        <f t="shared" si="17"/>
        <v>1800</v>
      </c>
      <c r="P50" s="15">
        <f>O50/O$62</f>
        <v>5.7411689657922019E-3</v>
      </c>
      <c r="Q50" s="16">
        <f t="shared" si="18"/>
        <v>150</v>
      </c>
      <c r="T50" s="12"/>
      <c r="U50" s="12"/>
      <c r="V50" s="12"/>
    </row>
    <row r="51" spans="1:22" x14ac:dyDescent="0.2">
      <c r="A51" s="28"/>
      <c r="B51" s="29" t="s">
        <v>76</v>
      </c>
      <c r="C51" s="30">
        <v>300</v>
      </c>
      <c r="D51" s="30">
        <v>300</v>
      </c>
      <c r="E51" s="30">
        <v>300</v>
      </c>
      <c r="F51" s="30">
        <v>300</v>
      </c>
      <c r="G51" s="30">
        <v>300</v>
      </c>
      <c r="H51" s="30">
        <v>300</v>
      </c>
      <c r="I51" s="30">
        <v>300</v>
      </c>
      <c r="J51" s="30">
        <v>300</v>
      </c>
      <c r="K51" s="30">
        <v>300</v>
      </c>
      <c r="L51" s="30">
        <v>300</v>
      </c>
      <c r="M51" s="30">
        <v>300</v>
      </c>
      <c r="N51" s="30">
        <v>300</v>
      </c>
      <c r="O51" s="14">
        <f t="shared" si="17"/>
        <v>3600</v>
      </c>
      <c r="P51" s="15">
        <f>O51/O62</f>
        <v>1.1482337931584404E-2</v>
      </c>
      <c r="Q51" s="16">
        <f t="shared" si="18"/>
        <v>300</v>
      </c>
      <c r="R51" s="7"/>
      <c r="T51" s="12"/>
      <c r="U51" s="12"/>
      <c r="V51" s="12"/>
    </row>
    <row r="52" spans="1:22" x14ac:dyDescent="0.2">
      <c r="B52" s="12" t="s">
        <v>77</v>
      </c>
      <c r="C52" s="16">
        <v>50</v>
      </c>
      <c r="D52" s="16">
        <v>50</v>
      </c>
      <c r="E52" s="16">
        <v>50</v>
      </c>
      <c r="F52" s="16">
        <v>50</v>
      </c>
      <c r="G52" s="16">
        <v>50</v>
      </c>
      <c r="H52" s="16">
        <v>50</v>
      </c>
      <c r="I52" s="16">
        <v>50</v>
      </c>
      <c r="J52" s="16">
        <v>50</v>
      </c>
      <c r="K52" s="16">
        <v>50</v>
      </c>
      <c r="L52" s="16">
        <v>50</v>
      </c>
      <c r="M52" s="16">
        <v>50</v>
      </c>
      <c r="N52" s="16">
        <v>50</v>
      </c>
      <c r="O52" s="14">
        <f t="shared" si="17"/>
        <v>600</v>
      </c>
      <c r="P52" s="15">
        <f>O52/O62</f>
        <v>1.9137229885974004E-3</v>
      </c>
      <c r="Q52" s="16">
        <f t="shared" si="18"/>
        <v>50</v>
      </c>
      <c r="R52" s="12"/>
    </row>
    <row r="53" spans="1:22" x14ac:dyDescent="0.2">
      <c r="B53" s="12" t="s">
        <v>78</v>
      </c>
      <c r="C53" s="16"/>
      <c r="D53" s="16"/>
      <c r="E53" s="16"/>
      <c r="F53" s="16">
        <v>500</v>
      </c>
      <c r="G53" s="16"/>
      <c r="H53" s="16"/>
      <c r="I53" s="16"/>
      <c r="J53" s="16"/>
      <c r="K53" s="16"/>
      <c r="L53" s="16"/>
      <c r="M53" s="16"/>
      <c r="N53" s="16"/>
      <c r="O53" s="14">
        <f>SUM(C53:N53)</f>
        <v>500</v>
      </c>
      <c r="P53" s="15">
        <f>O53/$O$62</f>
        <v>1.5947691571645004E-3</v>
      </c>
      <c r="Q53" s="16">
        <f>(SUM(D53:N53))/12</f>
        <v>41.666666666666664</v>
      </c>
      <c r="R53" s="12"/>
    </row>
    <row r="54" spans="1:22" x14ac:dyDescent="0.2">
      <c r="B54" s="12" t="s">
        <v>79</v>
      </c>
      <c r="C54" s="16">
        <v>1500</v>
      </c>
      <c r="D54" s="16">
        <v>1500</v>
      </c>
      <c r="E54" s="16">
        <v>1500</v>
      </c>
      <c r="F54" s="16">
        <v>1500</v>
      </c>
      <c r="G54" s="16">
        <v>1500</v>
      </c>
      <c r="H54" s="16">
        <v>1500</v>
      </c>
      <c r="I54" s="16">
        <v>1500</v>
      </c>
      <c r="J54" s="16">
        <v>1500</v>
      </c>
      <c r="K54" s="16">
        <v>1500</v>
      </c>
      <c r="L54" s="16">
        <v>1500</v>
      </c>
      <c r="M54" s="16">
        <v>1500</v>
      </c>
      <c r="N54" s="16">
        <v>1500</v>
      </c>
      <c r="O54" s="14">
        <f t="shared" si="17"/>
        <v>18000</v>
      </c>
      <c r="P54" s="15">
        <f>O54/$O62</f>
        <v>5.7411689657922017E-2</v>
      </c>
      <c r="Q54" s="16">
        <f t="shared" si="18"/>
        <v>1500</v>
      </c>
    </row>
    <row r="55" spans="1:22" x14ac:dyDescent="0.2">
      <c r="B55" s="12" t="s">
        <v>80</v>
      </c>
      <c r="C55" s="32"/>
      <c r="D55" s="16"/>
      <c r="E55" s="16"/>
      <c r="F55" s="16">
        <v>500</v>
      </c>
      <c r="G55" s="16"/>
      <c r="H55" s="16"/>
      <c r="I55" s="16"/>
      <c r="J55" s="16"/>
      <c r="K55" s="16"/>
      <c r="L55" s="16"/>
      <c r="M55" s="16"/>
      <c r="N55" s="16"/>
      <c r="O55" s="14">
        <f t="shared" si="17"/>
        <v>500</v>
      </c>
      <c r="P55" s="15">
        <f>O55/$O$62</f>
        <v>1.5947691571645004E-3</v>
      </c>
      <c r="Q55" s="16">
        <f t="shared" si="18"/>
        <v>41.666666666666664</v>
      </c>
    </row>
    <row r="56" spans="1:22" x14ac:dyDescent="0.2">
      <c r="B56" s="12" t="s">
        <v>81</v>
      </c>
      <c r="C56" s="16">
        <v>300</v>
      </c>
      <c r="D56" s="16">
        <v>300</v>
      </c>
      <c r="E56" s="16">
        <v>300</v>
      </c>
      <c r="F56" s="16">
        <v>300</v>
      </c>
      <c r="G56" s="16">
        <v>300</v>
      </c>
      <c r="H56" s="16">
        <v>300</v>
      </c>
      <c r="I56" s="16">
        <v>300</v>
      </c>
      <c r="J56" s="16">
        <v>300</v>
      </c>
      <c r="K56" s="16">
        <v>300</v>
      </c>
      <c r="L56" s="16">
        <v>300</v>
      </c>
      <c r="M56" s="16">
        <v>300</v>
      </c>
      <c r="N56" s="16">
        <v>300</v>
      </c>
      <c r="O56" s="14">
        <f t="shared" si="17"/>
        <v>3600</v>
      </c>
      <c r="P56" s="15">
        <f>O56/$O$62</f>
        <v>1.1482337931584404E-2</v>
      </c>
      <c r="Q56" s="16">
        <f t="shared" si="18"/>
        <v>300</v>
      </c>
      <c r="R56" s="12"/>
    </row>
    <row r="57" spans="1:22" x14ac:dyDescent="0.2">
      <c r="B57" s="12" t="s">
        <v>82</v>
      </c>
      <c r="C57" s="32"/>
      <c r="D57" s="16">
        <v>150</v>
      </c>
      <c r="E57" s="16"/>
      <c r="F57" s="16"/>
      <c r="G57" s="16">
        <v>150</v>
      </c>
      <c r="H57" s="16"/>
      <c r="I57" s="16"/>
      <c r="J57" s="16">
        <v>150</v>
      </c>
      <c r="K57" s="16"/>
      <c r="L57" s="16"/>
      <c r="M57" s="16">
        <v>150</v>
      </c>
      <c r="N57" s="16"/>
      <c r="O57" s="14">
        <f t="shared" si="17"/>
        <v>600</v>
      </c>
      <c r="P57" s="15">
        <f>O57/$O$62</f>
        <v>1.9137229885974004E-3</v>
      </c>
      <c r="Q57" s="16">
        <f t="shared" si="18"/>
        <v>50</v>
      </c>
    </row>
    <row r="58" spans="1:22" x14ac:dyDescent="0.2">
      <c r="B58" s="12" t="s">
        <v>83</v>
      </c>
      <c r="C58" s="32"/>
      <c r="D58" s="32"/>
      <c r="E58" s="32">
        <v>1000</v>
      </c>
      <c r="F58" s="32"/>
      <c r="G58" s="32"/>
      <c r="H58" s="32"/>
      <c r="I58" s="32"/>
      <c r="J58" s="32"/>
      <c r="K58" s="16"/>
      <c r="L58" s="16">
        <v>1000</v>
      </c>
      <c r="M58" s="32"/>
      <c r="N58" s="32"/>
      <c r="O58" s="14">
        <f t="shared" si="17"/>
        <v>2000</v>
      </c>
      <c r="P58" s="15">
        <f>O58/$O$62</f>
        <v>6.3790766286580015E-3</v>
      </c>
      <c r="Q58" s="16">
        <f t="shared" si="18"/>
        <v>166.66666666666666</v>
      </c>
    </row>
    <row r="59" spans="1:22" x14ac:dyDescent="0.2">
      <c r="B59" t="s">
        <v>34</v>
      </c>
      <c r="C59" s="32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4">
        <f t="shared" si="17"/>
        <v>0</v>
      </c>
      <c r="P59" s="15">
        <f>O59/$O$62</f>
        <v>0</v>
      </c>
      <c r="Q59" s="16">
        <f t="shared" si="18"/>
        <v>0</v>
      </c>
    </row>
    <row r="60" spans="1:22" x14ac:dyDescent="0.2">
      <c r="B60" s="41" t="s">
        <v>35</v>
      </c>
      <c r="C60" s="32">
        <v>150</v>
      </c>
      <c r="D60" s="32">
        <v>150</v>
      </c>
      <c r="E60" s="32">
        <v>150</v>
      </c>
      <c r="F60" s="32">
        <v>150</v>
      </c>
      <c r="G60" s="32">
        <v>150</v>
      </c>
      <c r="H60" s="32">
        <v>150</v>
      </c>
      <c r="I60" s="32">
        <v>150</v>
      </c>
      <c r="J60" s="32">
        <v>150</v>
      </c>
      <c r="K60" s="32">
        <v>150</v>
      </c>
      <c r="L60" s="32">
        <v>150</v>
      </c>
      <c r="M60" s="32">
        <v>150</v>
      </c>
      <c r="N60" s="32">
        <v>150</v>
      </c>
      <c r="O60" s="42">
        <f t="shared" si="17"/>
        <v>1800</v>
      </c>
      <c r="P60" s="43">
        <f>O60/O62</f>
        <v>5.7411689657922019E-3</v>
      </c>
      <c r="Q60" s="16">
        <f t="shared" si="18"/>
        <v>150</v>
      </c>
      <c r="R60" s="41"/>
      <c r="S60" s="41"/>
    </row>
    <row r="61" spans="1:22" x14ac:dyDescent="0.2"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24"/>
      <c r="P61" s="46"/>
      <c r="Q61" s="45"/>
    </row>
    <row r="62" spans="1:22" x14ac:dyDescent="0.2">
      <c r="A62" s="7" t="s">
        <v>36</v>
      </c>
      <c r="C62" s="25">
        <f>C28+SUM(C34:C60)</f>
        <v>20225</v>
      </c>
      <c r="D62" s="25">
        <f>D28+SUM(D34:D60)</f>
        <v>20575</v>
      </c>
      <c r="E62" s="25">
        <f>E28+SUM(E34:E60)</f>
        <v>22375</v>
      </c>
      <c r="F62" s="25">
        <f>F28+SUM(F34:F60)</f>
        <v>23000</v>
      </c>
      <c r="G62" s="25">
        <f>G28+SUM(G34:G60)</f>
        <v>23825</v>
      </c>
      <c r="H62" s="25">
        <f>H28+SUM(H34:H60)</f>
        <v>24250</v>
      </c>
      <c r="I62" s="25">
        <f>I28+SUM(I34:I60)</f>
        <v>27350</v>
      </c>
      <c r="J62" s="25">
        <f>J28+SUM(J34:J60)</f>
        <v>27750</v>
      </c>
      <c r="K62" s="25">
        <f>K28+SUM(K34:K60)</f>
        <v>30060</v>
      </c>
      <c r="L62" s="25">
        <f>L28+SUM(L34:L60)</f>
        <v>31210</v>
      </c>
      <c r="M62" s="25">
        <f>M28+SUM(M34:M60)</f>
        <v>31460</v>
      </c>
      <c r="N62" s="25">
        <f>N28+SUM(N34:N60)</f>
        <v>31445</v>
      </c>
      <c r="O62" s="26">
        <f>SUM(C62:N62)</f>
        <v>313525</v>
      </c>
      <c r="P62" s="47">
        <f>SUM(P28:P60)-P34</f>
        <v>1.0000000000000004</v>
      </c>
      <c r="Q62" s="16">
        <f>(SUM(C62:N62))/12</f>
        <v>26127.083333333332</v>
      </c>
      <c r="R62" s="16">
        <f>O62-R25</f>
        <v>313525</v>
      </c>
      <c r="S62" t="s">
        <v>37</v>
      </c>
    </row>
    <row r="63" spans="1:22" x14ac:dyDescent="0.2">
      <c r="A63" s="48"/>
      <c r="B63" s="27" t="s">
        <v>27</v>
      </c>
      <c r="C63" s="20">
        <f>C62</f>
        <v>20225</v>
      </c>
      <c r="D63" s="20">
        <f t="shared" ref="D63:N63" si="19">C63+D62</f>
        <v>40800</v>
      </c>
      <c r="E63" s="20">
        <f t="shared" si="19"/>
        <v>63175</v>
      </c>
      <c r="F63" s="20">
        <f t="shared" si="19"/>
        <v>86175</v>
      </c>
      <c r="G63" s="20">
        <f t="shared" si="19"/>
        <v>110000</v>
      </c>
      <c r="H63" s="20">
        <f t="shared" si="19"/>
        <v>134250</v>
      </c>
      <c r="I63" s="20">
        <f t="shared" si="19"/>
        <v>161600</v>
      </c>
      <c r="J63" s="20">
        <f t="shared" si="19"/>
        <v>189350</v>
      </c>
      <c r="K63" s="20">
        <f t="shared" si="19"/>
        <v>219410</v>
      </c>
      <c r="L63" s="20">
        <f t="shared" si="19"/>
        <v>250620</v>
      </c>
      <c r="M63" s="20">
        <f t="shared" si="19"/>
        <v>282080</v>
      </c>
      <c r="N63" s="20">
        <f t="shared" si="19"/>
        <v>313525</v>
      </c>
      <c r="O63" s="14"/>
      <c r="P63" s="27"/>
      <c r="Q63" s="20"/>
      <c r="R63" s="16">
        <f>R62/12</f>
        <v>26127.083333333332</v>
      </c>
      <c r="S63" t="s">
        <v>38</v>
      </c>
    </row>
    <row r="64" spans="1:22" x14ac:dyDescent="0.2">
      <c r="A64" s="7" t="s">
        <v>63</v>
      </c>
      <c r="C64" s="25">
        <f>C20-C62</f>
        <v>3225</v>
      </c>
      <c r="D64" s="25">
        <f>D20-D62</f>
        <v>3175</v>
      </c>
      <c r="E64" s="25">
        <f>E20-E62</f>
        <v>2675</v>
      </c>
      <c r="F64" s="25">
        <f>F20-F62</f>
        <v>2350</v>
      </c>
      <c r="G64" s="25">
        <f>G20-G62</f>
        <v>3425</v>
      </c>
      <c r="H64" s="25">
        <f>H20-H62</f>
        <v>3800</v>
      </c>
      <c r="I64" s="25">
        <f>I20-I62</f>
        <v>3100</v>
      </c>
      <c r="J64" s="25">
        <f>J20-J62</f>
        <v>3000</v>
      </c>
      <c r="K64" s="25">
        <f>K20-K62</f>
        <v>4190</v>
      </c>
      <c r="L64" s="25">
        <f>L20-L62</f>
        <v>3340</v>
      </c>
      <c r="M64" s="25">
        <f>M20-M62</f>
        <v>4390</v>
      </c>
      <c r="N64" s="25">
        <f>N20-N62</f>
        <v>5805</v>
      </c>
      <c r="O64" s="26">
        <f>O20-O62</f>
        <v>42475</v>
      </c>
      <c r="Q64" s="16">
        <f>(SUM(C64:N64))/12</f>
        <v>3539.5833333333335</v>
      </c>
    </row>
    <row r="65" spans="1:19" x14ac:dyDescent="0.2">
      <c r="A65" s="27"/>
      <c r="B65" s="27" t="s">
        <v>27</v>
      </c>
      <c r="C65" s="20">
        <f>C64</f>
        <v>3225</v>
      </c>
      <c r="D65" s="20">
        <f t="shared" ref="D65:N65" si="20">C65+D64</f>
        <v>6400</v>
      </c>
      <c r="E65" s="20">
        <f t="shared" si="20"/>
        <v>9075</v>
      </c>
      <c r="F65" s="20">
        <f t="shared" si="20"/>
        <v>11425</v>
      </c>
      <c r="G65" s="20">
        <f t="shared" si="20"/>
        <v>14850</v>
      </c>
      <c r="H65" s="20">
        <f t="shared" si="20"/>
        <v>18650</v>
      </c>
      <c r="I65" s="20">
        <f t="shared" si="20"/>
        <v>21750</v>
      </c>
      <c r="J65" s="20">
        <f t="shared" si="20"/>
        <v>24750</v>
      </c>
      <c r="K65" s="20">
        <f t="shared" si="20"/>
        <v>28940</v>
      </c>
      <c r="L65" s="20">
        <f t="shared" si="20"/>
        <v>32280</v>
      </c>
      <c r="M65" s="20">
        <f t="shared" si="20"/>
        <v>36670</v>
      </c>
      <c r="N65" s="20">
        <f t="shared" si="20"/>
        <v>42475</v>
      </c>
      <c r="O65" s="14"/>
      <c r="P65" s="27"/>
      <c r="Q65" s="20"/>
    </row>
    <row r="66" spans="1:19" x14ac:dyDescent="0.2">
      <c r="A66" s="44"/>
      <c r="B66" s="44"/>
      <c r="C66" s="49" t="str">
        <f t="shared" ref="C66:N66" si="21">IF(C64&gt;0,"Profitable","No Profit")</f>
        <v>Profitable</v>
      </c>
      <c r="D66" s="49" t="str">
        <f t="shared" si="21"/>
        <v>Profitable</v>
      </c>
      <c r="E66" s="66" t="str">
        <f t="shared" si="21"/>
        <v>Profitable</v>
      </c>
      <c r="F66" s="66" t="str">
        <f t="shared" si="21"/>
        <v>Profitable</v>
      </c>
      <c r="G66" s="66" t="str">
        <f t="shared" si="21"/>
        <v>Profitable</v>
      </c>
      <c r="H66" s="66" t="str">
        <f t="shared" si="21"/>
        <v>Profitable</v>
      </c>
      <c r="I66" s="66" t="str">
        <f t="shared" si="21"/>
        <v>Profitable</v>
      </c>
      <c r="J66" s="66" t="str">
        <f t="shared" si="21"/>
        <v>Profitable</v>
      </c>
      <c r="K66" s="66" t="str">
        <f t="shared" si="21"/>
        <v>Profitable</v>
      </c>
      <c r="L66" s="66" t="str">
        <f t="shared" si="21"/>
        <v>Profitable</v>
      </c>
      <c r="M66" s="66" t="str">
        <f t="shared" si="21"/>
        <v>Profitable</v>
      </c>
      <c r="N66" s="66" t="str">
        <f t="shared" si="21"/>
        <v>Profitable</v>
      </c>
      <c r="O66" s="50"/>
      <c r="P66" s="44"/>
      <c r="Q66" s="44"/>
    </row>
    <row r="67" spans="1:19" x14ac:dyDescent="0.2">
      <c r="B67" t="s">
        <v>39</v>
      </c>
      <c r="C67" s="51"/>
      <c r="D67" s="12"/>
      <c r="E67" s="9">
        <f>C64+D64+E64</f>
        <v>9075</v>
      </c>
      <c r="F67" s="9"/>
      <c r="G67" s="9"/>
      <c r="H67" s="9">
        <f>F64+G64+H64</f>
        <v>9575</v>
      </c>
      <c r="I67" s="52"/>
      <c r="J67" s="9"/>
      <c r="K67" s="9">
        <f>I64+J64+K64</f>
        <v>10290</v>
      </c>
      <c r="L67" s="9"/>
      <c r="M67" s="9"/>
      <c r="N67" s="9">
        <f>L64+M64+N64</f>
        <v>13535</v>
      </c>
      <c r="O67" s="9">
        <f>SUM(C67:N67)</f>
        <v>42475</v>
      </c>
    </row>
    <row r="68" spans="1:19" x14ac:dyDescent="0.2">
      <c r="C68" s="53"/>
      <c r="D68" s="15"/>
      <c r="E68" s="16"/>
      <c r="F68" s="16"/>
      <c r="N68" s="9"/>
    </row>
    <row r="69" spans="1:19" x14ac:dyDescent="0.2">
      <c r="B69" s="12" t="s">
        <v>52</v>
      </c>
      <c r="C69" s="13">
        <f t="shared" ref="C69:N69" si="22">C64+C55</f>
        <v>3225</v>
      </c>
      <c r="D69" s="13">
        <f t="shared" si="22"/>
        <v>3175</v>
      </c>
      <c r="E69" s="13">
        <f t="shared" si="22"/>
        <v>2675</v>
      </c>
      <c r="F69" s="13">
        <f t="shared" si="22"/>
        <v>2850</v>
      </c>
      <c r="G69" s="13">
        <f t="shared" si="22"/>
        <v>3425</v>
      </c>
      <c r="H69" s="13">
        <f t="shared" si="22"/>
        <v>3800</v>
      </c>
      <c r="I69" s="13">
        <f t="shared" si="22"/>
        <v>3100</v>
      </c>
      <c r="J69" s="13">
        <f t="shared" si="22"/>
        <v>3000</v>
      </c>
      <c r="K69" s="13">
        <f t="shared" si="22"/>
        <v>4190</v>
      </c>
      <c r="L69" s="13">
        <f t="shared" si="22"/>
        <v>3340</v>
      </c>
      <c r="M69" s="13">
        <f t="shared" si="22"/>
        <v>4390</v>
      </c>
      <c r="N69" s="13">
        <f t="shared" si="22"/>
        <v>5805</v>
      </c>
      <c r="O69" s="33">
        <f>SUM(C69:N69)</f>
        <v>42975</v>
      </c>
      <c r="P69" s="12"/>
      <c r="R69" s="12" t="s">
        <v>53</v>
      </c>
    </row>
    <row r="70" spans="1:19" x14ac:dyDescent="0.2">
      <c r="B70" s="12" t="s">
        <v>54</v>
      </c>
      <c r="C70" s="60">
        <f>C69/C20</f>
        <v>0.13752665245202558</v>
      </c>
      <c r="D70" s="60">
        <f>D69/D20</f>
        <v>0.13368421052631579</v>
      </c>
      <c r="E70" s="60">
        <f>E69/E20</f>
        <v>0.10678642714570859</v>
      </c>
      <c r="F70" s="60">
        <f>F69/F20</f>
        <v>0.11242603550295859</v>
      </c>
      <c r="G70" s="60">
        <f>G69/G20</f>
        <v>0.12568807339449542</v>
      </c>
      <c r="H70" s="60">
        <f>H69/H20</f>
        <v>0.13547237076648841</v>
      </c>
      <c r="I70" s="60">
        <f>I69/I20</f>
        <v>0.10180623973727422</v>
      </c>
      <c r="J70" s="60">
        <f>J69/J20</f>
        <v>9.7560975609756101E-2</v>
      </c>
      <c r="K70" s="60">
        <f>K69/K20</f>
        <v>0.12233576642335767</v>
      </c>
      <c r="L70" s="60">
        <f>L69/L20</f>
        <v>9.6671490593342985E-2</v>
      </c>
      <c r="M70" s="60">
        <f>M69/M20</f>
        <v>0.12245467224546723</v>
      </c>
      <c r="N70" s="60">
        <f>N69/N20</f>
        <v>0.15583892617449666</v>
      </c>
      <c r="O70" s="60">
        <f>O69/O20</f>
        <v>0.12071629213483145</v>
      </c>
      <c r="P70" s="61" t="s">
        <v>55</v>
      </c>
      <c r="Q70" s="62">
        <v>0.1</v>
      </c>
    </row>
    <row r="71" spans="1:19" x14ac:dyDescent="0.2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</row>
    <row r="72" spans="1:19" x14ac:dyDescent="0.2">
      <c r="B72" s="12" t="s">
        <v>56</v>
      </c>
      <c r="C72" s="12"/>
      <c r="D72" s="5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</row>
    <row r="73" spans="1:19" x14ac:dyDescent="0.2">
      <c r="B73" s="12" t="s">
        <v>57</v>
      </c>
      <c r="C73" s="60">
        <f>(C9-C28)/C9</f>
        <v>0.25</v>
      </c>
      <c r="D73" s="60">
        <f>(D9-D28)/D9</f>
        <v>0.25</v>
      </c>
      <c r="E73" s="60">
        <f>(E9-E28)/E9</f>
        <v>0.25</v>
      </c>
      <c r="F73" s="60">
        <f>(F9-F28)/F9</f>
        <v>0.25</v>
      </c>
      <c r="G73" s="60">
        <f>(G9-G28)/G9</f>
        <v>0.25</v>
      </c>
      <c r="H73" s="60">
        <f>(H9-H28)/H9</f>
        <v>0.25</v>
      </c>
      <c r="I73" s="60">
        <f>(I9-I28)/I9</f>
        <v>0.25</v>
      </c>
      <c r="J73" s="60">
        <f>(J9-J28)/J9</f>
        <v>0.25</v>
      </c>
      <c r="K73" s="60">
        <f>(K9-K28)/K9</f>
        <v>0.25</v>
      </c>
      <c r="L73" s="60">
        <f>(L9-L28)/L9</f>
        <v>0.25</v>
      </c>
      <c r="M73" s="60">
        <f>(M9-M28)/M9</f>
        <v>0.25</v>
      </c>
      <c r="N73" s="60">
        <f>(N9-N28)/N9</f>
        <v>0.25</v>
      </c>
      <c r="O73" s="60">
        <f>(O9-O28)/O9</f>
        <v>0.25</v>
      </c>
      <c r="P73" s="61" t="s">
        <v>55</v>
      </c>
      <c r="Q73" s="62">
        <v>0.25</v>
      </c>
      <c r="R73" s="12" t="s">
        <v>64</v>
      </c>
    </row>
    <row r="74" spans="1:19" x14ac:dyDescent="0.2">
      <c r="B74" s="12" t="s">
        <v>58</v>
      </c>
      <c r="C74" s="60">
        <f>C17/C20</f>
        <v>0.77611940298507465</v>
      </c>
      <c r="D74" s="60">
        <f>D17/D20</f>
        <v>0.77894736842105261</v>
      </c>
      <c r="E74" s="60">
        <f>E17/E20</f>
        <v>0.75049900199600794</v>
      </c>
      <c r="F74" s="60">
        <f>F17/F20</f>
        <v>0.75345167652859957</v>
      </c>
      <c r="G74" s="60">
        <f>G17/G20</f>
        <v>0.75229357798165142</v>
      </c>
      <c r="H74" s="60">
        <f>H17/H20</f>
        <v>0.74153297682709451</v>
      </c>
      <c r="I74" s="60">
        <f>I17/I20</f>
        <v>0.72906403940886699</v>
      </c>
      <c r="J74" s="60">
        <f>J17/J20</f>
        <v>0.73170731707317072</v>
      </c>
      <c r="K74" s="60">
        <f>K17/K20</f>
        <v>0.72992700729927007</v>
      </c>
      <c r="L74" s="60">
        <f>L17/L20</f>
        <v>0.73227206946454415</v>
      </c>
      <c r="M74" s="60">
        <f>M17/M20</f>
        <v>0.71408647140864712</v>
      </c>
      <c r="N74" s="60">
        <f>N17/N20</f>
        <v>0.72483221476510062</v>
      </c>
      <c r="O74" s="60">
        <f>O17/O20</f>
        <v>0.7401685393258427</v>
      </c>
      <c r="P74" s="61" t="s">
        <v>55</v>
      </c>
      <c r="Q74" s="62">
        <v>0.75</v>
      </c>
      <c r="S74" s="12" t="s">
        <v>84</v>
      </c>
    </row>
    <row r="75" spans="1:19" x14ac:dyDescent="0.2">
      <c r="B75" s="12" t="s">
        <v>59</v>
      </c>
      <c r="C75" s="60">
        <f>C38/C20</f>
        <v>0.1279317697228145</v>
      </c>
      <c r="D75" s="60">
        <f>D38/D20</f>
        <v>0.12631578947368421</v>
      </c>
      <c r="E75" s="60">
        <f>E38/E20</f>
        <v>0.11976047904191617</v>
      </c>
      <c r="F75" s="60">
        <f>F38/F20</f>
        <v>0.12623274161735701</v>
      </c>
      <c r="G75" s="60">
        <f>G38/G20</f>
        <v>0.14678899082568808</v>
      </c>
      <c r="H75" s="60">
        <f>H38/H20</f>
        <v>0.14260249554367202</v>
      </c>
      <c r="I75" s="60">
        <f>I38/I20</f>
        <v>0.13136288998357964</v>
      </c>
      <c r="J75" s="60">
        <f>J38/J20</f>
        <v>0.13008130081300814</v>
      </c>
      <c r="K75" s="60">
        <f>K38/K20</f>
        <v>0.145985401459854</v>
      </c>
      <c r="L75" s="60">
        <f>L38/L20</f>
        <v>0.14471780028943559</v>
      </c>
      <c r="M75" s="60">
        <f>M38/M20</f>
        <v>0.1394700139470014</v>
      </c>
      <c r="N75" s="60">
        <f>N38/N20</f>
        <v>0.13422818791946309</v>
      </c>
      <c r="O75" s="60">
        <f>O38/O20</f>
        <v>0.13539325842696628</v>
      </c>
      <c r="P75" s="61" t="s">
        <v>55</v>
      </c>
      <c r="Q75" s="62">
        <v>0.1</v>
      </c>
      <c r="S75" s="12" t="s">
        <v>85</v>
      </c>
    </row>
    <row r="76" spans="1:19" x14ac:dyDescent="0.2">
      <c r="B76" s="12" t="s">
        <v>60</v>
      </c>
      <c r="C76" s="30">
        <f>C20/C77</f>
        <v>15633.333333333334</v>
      </c>
      <c r="D76" s="30">
        <f>D20/D77</f>
        <v>15833.333333333334</v>
      </c>
      <c r="E76" s="30">
        <f>E20/E77</f>
        <v>16700</v>
      </c>
      <c r="F76" s="30">
        <f>F20/F77</f>
        <v>16900</v>
      </c>
      <c r="G76" s="30">
        <f>G20/G77</f>
        <v>18166.666666666668</v>
      </c>
      <c r="H76" s="30">
        <f>H20/H77</f>
        <v>18700</v>
      </c>
      <c r="I76" s="30">
        <f>I20/I77</f>
        <v>15225</v>
      </c>
      <c r="J76" s="30">
        <f>J20/J77</f>
        <v>15375</v>
      </c>
      <c r="K76" s="30">
        <f>K20/K77</f>
        <v>17125</v>
      </c>
      <c r="L76" s="30">
        <f>L20/L77</f>
        <v>17275</v>
      </c>
      <c r="M76" s="30">
        <f>M20/M77</f>
        <v>17925</v>
      </c>
      <c r="N76" s="30">
        <f>N20/N77</f>
        <v>18625</v>
      </c>
      <c r="O76" s="30">
        <f>(SUM(C76:N76))/12</f>
        <v>16956.944444444445</v>
      </c>
      <c r="P76" s="61" t="s">
        <v>55</v>
      </c>
      <c r="Q76" s="63">
        <v>10000</v>
      </c>
      <c r="S76" s="12" t="s">
        <v>86</v>
      </c>
    </row>
    <row r="77" spans="1:19" x14ac:dyDescent="0.2">
      <c r="B77" s="12" t="s">
        <v>61</v>
      </c>
      <c r="C77" s="29">
        <v>1.5</v>
      </c>
      <c r="D77" s="29">
        <v>1.5</v>
      </c>
      <c r="E77" s="29">
        <v>1.5</v>
      </c>
      <c r="F77" s="29">
        <v>1.5</v>
      </c>
      <c r="G77" s="29">
        <v>1.5</v>
      </c>
      <c r="H77" s="29">
        <v>1.5</v>
      </c>
      <c r="I77" s="29">
        <v>2</v>
      </c>
      <c r="J77" s="29">
        <v>2</v>
      </c>
      <c r="K77" s="29">
        <v>2</v>
      </c>
      <c r="L77" s="29">
        <v>2</v>
      </c>
      <c r="M77" s="29">
        <v>2</v>
      </c>
      <c r="N77" s="29">
        <v>2</v>
      </c>
      <c r="O77" s="65">
        <f>(SUM(C77:N77))/12</f>
        <v>1.75</v>
      </c>
      <c r="P77" s="12"/>
    </row>
    <row r="78" spans="1:19" x14ac:dyDescent="0.2">
      <c r="B78" s="12" t="s">
        <v>62</v>
      </c>
      <c r="C78" s="30">
        <f>C64/C77</f>
        <v>2150</v>
      </c>
      <c r="D78" s="30">
        <f t="shared" ref="C78:N78" si="23">D64/D77</f>
        <v>2116.6666666666665</v>
      </c>
      <c r="E78" s="30">
        <f t="shared" si="23"/>
        <v>1783.3333333333333</v>
      </c>
      <c r="F78" s="30">
        <f t="shared" si="23"/>
        <v>1566.6666666666667</v>
      </c>
      <c r="G78" s="30">
        <f t="shared" si="23"/>
        <v>2283.3333333333335</v>
      </c>
      <c r="H78" s="30">
        <f t="shared" si="23"/>
        <v>2533.3333333333335</v>
      </c>
      <c r="I78" s="30">
        <f t="shared" si="23"/>
        <v>1550</v>
      </c>
      <c r="J78" s="30">
        <f t="shared" si="23"/>
        <v>1500</v>
      </c>
      <c r="K78" s="30">
        <f t="shared" si="23"/>
        <v>2095</v>
      </c>
      <c r="L78" s="30">
        <f t="shared" si="23"/>
        <v>1670</v>
      </c>
      <c r="M78" s="30">
        <f t="shared" si="23"/>
        <v>2195</v>
      </c>
      <c r="N78" s="30">
        <f t="shared" si="23"/>
        <v>2902.5</v>
      </c>
      <c r="O78" s="30">
        <f>O64/O77/12</f>
        <v>2022.6190476190477</v>
      </c>
      <c r="P78" s="61" t="s">
        <v>55</v>
      </c>
      <c r="Q78" s="63">
        <v>2500</v>
      </c>
    </row>
    <row r="79" spans="1:19" x14ac:dyDescent="0.2">
      <c r="B79" s="12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12"/>
    </row>
    <row r="80" spans="1:19" x14ac:dyDescent="0.2">
      <c r="B80" s="12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12"/>
    </row>
    <row r="81" spans="2:16" x14ac:dyDescent="0.2">
      <c r="B81" s="12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12"/>
    </row>
    <row r="82" spans="2:16" x14ac:dyDescent="0.2">
      <c r="O82" s="9"/>
    </row>
    <row r="83" spans="2:16" x14ac:dyDescent="0.2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</sheetData>
  <printOptions horizontalCentered="1"/>
  <pageMargins left="0.25" right="0.25" top="0.75" bottom="0.75" header="0.3" footer="0.3"/>
  <pageSetup scale="80" fitToHeight="2" orientation="landscape" verticalDpi="300" r:id="rId1"/>
  <headerFooter alignWithMargins="0"/>
  <rowBreaks count="1" manualBreakCount="1">
    <brk id="3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Profit and Loss</vt:lpstr>
      <vt:lpstr>'Profit and Loss'!Print_Area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Palachuk</dc:creator>
  <cp:lastModifiedBy>Karl W. Palachuk</cp:lastModifiedBy>
  <cp:lastPrinted>2011-02-15T00:22:33Z</cp:lastPrinted>
  <dcterms:created xsi:type="dcterms:W3CDTF">2008-12-10T21:23:31Z</dcterms:created>
  <dcterms:modified xsi:type="dcterms:W3CDTF">2012-12-12T18:11:59Z</dcterms:modified>
</cp:coreProperties>
</file>